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15" windowHeight="13605" activeTab="0"/>
  </bookViews>
  <sheets>
    <sheet name="Conversion_Elastic" sheetId="1" r:id="rId1"/>
  </sheets>
  <definedNames>
    <definedName name="_Ref269727117" localSheetId="0">'Conversion_Elastic'!#REF!</definedName>
  </definedNames>
  <calcPr fullCalcOnLoad="1"/>
</workbook>
</file>

<file path=xl/sharedStrings.xml><?xml version="1.0" encoding="utf-8"?>
<sst xmlns="http://schemas.openxmlformats.org/spreadsheetml/2006/main" count="46" uniqueCount="21">
  <si>
    <t>E</t>
  </si>
  <si>
    <t>k</t>
  </si>
  <si>
    <t>M</t>
  </si>
  <si>
    <t>µ</t>
  </si>
  <si>
    <t>input</t>
  </si>
  <si>
    <t>result</t>
  </si>
  <si>
    <t>Table 6‑1 Relationships between elastic moduli in an isotropic material</t>
  </si>
  <si>
    <t>Conversion:</t>
  </si>
  <si>
    <t>Type the magnitude of the input parameters into the yellow cell.</t>
  </si>
  <si>
    <t>Read the magnitude of the converted parameters in the white cells.</t>
  </si>
  <si>
    <t>note: the numbers may represent calcite (limestone); see also Table 6-2</t>
  </si>
  <si>
    <t>n</t>
  </si>
  <si>
    <t>l</t>
  </si>
  <si>
    <t>Conversion: Elastic parameters, isotropic material</t>
  </si>
  <si>
    <r>
      <t xml:space="preserve">r </t>
    </r>
    <r>
      <rPr>
        <sz val="10"/>
        <rFont val="Arial"/>
        <family val="2"/>
      </rPr>
      <t>in kg m</t>
    </r>
    <r>
      <rPr>
        <vertAlign val="superscript"/>
        <sz val="10"/>
        <rFont val="Arial"/>
        <family val="2"/>
      </rPr>
      <t>-3</t>
    </r>
  </si>
  <si>
    <r>
      <t xml:space="preserve">Vp </t>
    </r>
    <r>
      <rPr>
        <sz val="10"/>
        <rFont val="Arial"/>
        <family val="2"/>
      </rPr>
      <t>in ms</t>
    </r>
    <r>
      <rPr>
        <vertAlign val="superscript"/>
        <sz val="10"/>
        <rFont val="Arial"/>
        <family val="2"/>
      </rPr>
      <t>-1</t>
    </r>
  </si>
  <si>
    <r>
      <t xml:space="preserve">Vs </t>
    </r>
    <r>
      <rPr>
        <sz val="9"/>
        <rFont val="Arial"/>
        <family val="2"/>
      </rPr>
      <t>in m s</t>
    </r>
    <r>
      <rPr>
        <vertAlign val="superscript"/>
        <sz val="9"/>
        <rFont val="Arial"/>
        <family val="2"/>
      </rPr>
      <t>-1</t>
    </r>
  </si>
  <si>
    <t>Elastic moduli from velocity and density</t>
  </si>
  <si>
    <r>
      <t>note: write velocities in m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, density in kg 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, then elastic moduli are in GPa</t>
    </r>
  </si>
  <si>
    <t>Poisson's ratio and Vp/Vs</t>
  </si>
  <si>
    <t>Vp/Vs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</si>
</sst>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i/>
      <sz val="12"/>
      <name val="Arial"/>
      <family val="2"/>
    </font>
    <font>
      <sz val="12"/>
      <name val="Arial"/>
      <family val="0"/>
    </font>
    <font>
      <i/>
      <sz val="12"/>
      <name val="Symbol"/>
      <family val="1"/>
    </font>
    <font>
      <b/>
      <sz val="10"/>
      <name val="Arial"/>
      <family val="2"/>
    </font>
    <font>
      <sz val="14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 diagonalDown="1">
      <left style="thick"/>
      <right>
        <color indexed="63"/>
      </right>
      <top style="thick"/>
      <bottom>
        <color indexed="63"/>
      </bottom>
      <diagonal style="thick"/>
    </border>
    <border diagonalDown="1">
      <left>
        <color indexed="63"/>
      </left>
      <right style="thick"/>
      <top>
        <color indexed="63"/>
      </top>
      <bottom style="thick"/>
      <diagonal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2" borderId="12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2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D47" sqref="D47"/>
    </sheetView>
  </sheetViews>
  <sheetFormatPr defaultColWidth="11.421875" defaultRowHeight="12.75"/>
  <cols>
    <col min="12" max="12" width="12.00390625" style="0" bestFit="1" customWidth="1"/>
  </cols>
  <sheetData>
    <row r="1" ht="18">
      <c r="A1" s="21" t="s">
        <v>13</v>
      </c>
    </row>
    <row r="2" spans="1:18" ht="12.75">
      <c r="A2" s="22"/>
      <c r="B2" s="22"/>
      <c r="C2" s="22"/>
      <c r="D2" s="22"/>
      <c r="E2" s="22"/>
      <c r="F2" s="22"/>
      <c r="G2" s="22"/>
      <c r="H2" s="22"/>
      <c r="I2" s="23" t="s">
        <v>7</v>
      </c>
      <c r="J2" s="22" t="s">
        <v>8</v>
      </c>
      <c r="K2" s="22"/>
      <c r="L2" s="22"/>
      <c r="M2" s="22"/>
      <c r="N2" s="22"/>
      <c r="O2" s="22"/>
      <c r="P2" s="22"/>
      <c r="Q2" s="22"/>
      <c r="R2" s="22"/>
    </row>
    <row r="3" spans="1:18" ht="12.75">
      <c r="A3" s="22"/>
      <c r="B3" s="22" t="s">
        <v>6</v>
      </c>
      <c r="C3" s="22"/>
      <c r="D3" s="22"/>
      <c r="E3" s="22"/>
      <c r="F3" s="22"/>
      <c r="G3" s="22"/>
      <c r="H3" s="22"/>
      <c r="I3" s="22"/>
      <c r="J3" s="22" t="s">
        <v>9</v>
      </c>
      <c r="K3" s="22"/>
      <c r="L3" s="22"/>
      <c r="M3" s="22"/>
      <c r="N3" s="22"/>
      <c r="O3" s="22"/>
      <c r="P3" s="22"/>
      <c r="Q3" s="22"/>
      <c r="R3" s="22"/>
    </row>
    <row r="4" spans="1:18" ht="21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21" customHeight="1" thickTop="1">
      <c r="A5" s="22"/>
      <c r="B5" s="22"/>
      <c r="C5" s="22"/>
      <c r="D5" s="22"/>
      <c r="E5" s="22"/>
      <c r="F5" s="22"/>
      <c r="G5" s="22"/>
      <c r="H5" s="22"/>
      <c r="I5" s="22"/>
      <c r="J5" s="2"/>
      <c r="K5" s="46" t="s">
        <v>5</v>
      </c>
      <c r="L5" s="1"/>
      <c r="M5" s="1"/>
      <c r="N5" s="1"/>
      <c r="O5" s="1"/>
      <c r="P5" s="1"/>
      <c r="Q5" s="1"/>
      <c r="R5" s="22"/>
    </row>
    <row r="6" spans="1:18" ht="21" customHeight="1" thickBot="1">
      <c r="A6" s="22"/>
      <c r="B6" s="22"/>
      <c r="C6" s="22"/>
      <c r="D6" s="22"/>
      <c r="E6" s="22"/>
      <c r="F6" s="22"/>
      <c r="G6" s="22"/>
      <c r="H6" s="22"/>
      <c r="I6" s="22"/>
      <c r="J6" s="45" t="s">
        <v>4</v>
      </c>
      <c r="K6" s="3"/>
      <c r="L6" s="11" t="s">
        <v>2</v>
      </c>
      <c r="M6" s="11" t="s">
        <v>0</v>
      </c>
      <c r="N6" s="12" t="s">
        <v>3</v>
      </c>
      <c r="O6" s="10" t="s">
        <v>12</v>
      </c>
      <c r="P6" s="11" t="s">
        <v>1</v>
      </c>
      <c r="Q6" s="10" t="s">
        <v>11</v>
      </c>
      <c r="R6" s="22"/>
    </row>
    <row r="7" spans="1:18" ht="21" customHeight="1" thickTop="1">
      <c r="A7" s="22"/>
      <c r="B7" s="22"/>
      <c r="C7" s="22"/>
      <c r="D7" s="22"/>
      <c r="E7" s="22"/>
      <c r="F7" s="22"/>
      <c r="G7" s="22"/>
      <c r="H7" s="22"/>
      <c r="I7" s="22"/>
      <c r="J7" s="13" t="s">
        <v>0</v>
      </c>
      <c r="K7" s="4">
        <v>83.76</v>
      </c>
      <c r="L7" s="24">
        <f>K7*(1-K8)/((1+K8)*(1-2*K8))</f>
        <v>115.67758897607189</v>
      </c>
      <c r="M7" s="24"/>
      <c r="N7" s="24">
        <f>K7/(2*(1+K8))</f>
        <v>31.99877750611247</v>
      </c>
      <c r="O7" s="24">
        <f>(K7*K8)/((1+K8)*(1-2*K8))</f>
        <v>51.68003396384694</v>
      </c>
      <c r="P7" s="24">
        <f>K7/(3*(1-2*K8))</f>
        <v>73.01255230125525</v>
      </c>
      <c r="Q7" s="25"/>
      <c r="R7" s="22"/>
    </row>
    <row r="8" spans="1:18" ht="21" customHeight="1" thickBot="1">
      <c r="A8" s="22"/>
      <c r="B8" s="22"/>
      <c r="C8" s="22"/>
      <c r="D8" s="22"/>
      <c r="E8" s="22"/>
      <c r="F8" s="22"/>
      <c r="G8" s="22"/>
      <c r="H8" s="22"/>
      <c r="I8" s="22"/>
      <c r="J8" s="18" t="s">
        <v>11</v>
      </c>
      <c r="K8" s="5">
        <v>0.3088</v>
      </c>
      <c r="L8" s="26"/>
      <c r="M8" s="26"/>
      <c r="N8" s="26"/>
      <c r="O8" s="26"/>
      <c r="P8" s="26"/>
      <c r="Q8" s="27"/>
      <c r="R8" s="22"/>
    </row>
    <row r="9" spans="1:18" ht="21" customHeight="1" thickTop="1">
      <c r="A9" s="22"/>
      <c r="B9" s="22"/>
      <c r="C9" s="22"/>
      <c r="D9" s="22"/>
      <c r="E9" s="22"/>
      <c r="F9" s="22"/>
      <c r="G9" s="22"/>
      <c r="H9" s="22"/>
      <c r="I9" s="22"/>
      <c r="J9" s="13" t="s">
        <v>0</v>
      </c>
      <c r="K9" s="6">
        <v>83.76</v>
      </c>
      <c r="L9" s="28">
        <f>K10*(4*K10-K9)/(3*K10-K9)</f>
        <v>115.66013071895428</v>
      </c>
      <c r="M9" s="28"/>
      <c r="N9" s="28"/>
      <c r="O9" s="28">
        <f>K10*(K9-2*K10)/(3*K10-K9)</f>
        <v>51.660130718954285</v>
      </c>
      <c r="P9" s="28">
        <f>K10*K9/(3*(3*K10-K9))</f>
        <v>72.99346405228762</v>
      </c>
      <c r="Q9" s="29">
        <f>(K9-2*K10)/(2*K10)</f>
        <v>0.3087500000000001</v>
      </c>
      <c r="R9" s="22"/>
    </row>
    <row r="10" spans="1:18" ht="21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13" t="s">
        <v>3</v>
      </c>
      <c r="K10" s="6">
        <v>32</v>
      </c>
      <c r="L10" s="28"/>
      <c r="M10" s="28"/>
      <c r="N10" s="28"/>
      <c r="O10" s="28"/>
      <c r="P10" s="28"/>
      <c r="Q10" s="29"/>
      <c r="R10" s="22"/>
    </row>
    <row r="11" spans="1:18" ht="21" customHeight="1" thickTop="1">
      <c r="A11" s="22"/>
      <c r="B11" s="22"/>
      <c r="C11" s="22"/>
      <c r="D11" s="22"/>
      <c r="E11" s="22"/>
      <c r="F11" s="22"/>
      <c r="G11" s="22"/>
      <c r="H11" s="22"/>
      <c r="I11" s="22"/>
      <c r="J11" s="15" t="s">
        <v>0</v>
      </c>
      <c r="K11" s="4">
        <v>83.76</v>
      </c>
      <c r="L11" s="24">
        <f>3*K12*(3*K12+K11)/(9*K12-K11)</f>
        <v>115.66610843625706</v>
      </c>
      <c r="M11" s="24"/>
      <c r="N11" s="24">
        <f>3*K11*K12/(9*K12-K11)</f>
        <v>31.999581327192804</v>
      </c>
      <c r="O11" s="24">
        <f>3*K12*(3*K12-K11)/(9*K12-K11)</f>
        <v>51.66694578187147</v>
      </c>
      <c r="P11" s="24"/>
      <c r="Q11" s="25">
        <f>(3*K12-K11)/(6*K12)</f>
        <v>0.30876712328767125</v>
      </c>
      <c r="R11" s="22"/>
    </row>
    <row r="12" spans="1:18" ht="21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14" t="s">
        <v>1</v>
      </c>
      <c r="K12" s="7">
        <v>73</v>
      </c>
      <c r="L12" s="26"/>
      <c r="M12" s="26"/>
      <c r="N12" s="26"/>
      <c r="O12" s="26"/>
      <c r="P12" s="26"/>
      <c r="Q12" s="27"/>
      <c r="R12" s="22"/>
    </row>
    <row r="13" spans="1:18" ht="21" customHeight="1" thickTop="1">
      <c r="A13" s="22"/>
      <c r="B13" s="22"/>
      <c r="C13" s="22"/>
      <c r="D13" s="22"/>
      <c r="E13" s="22"/>
      <c r="F13" s="22"/>
      <c r="G13" s="22"/>
      <c r="H13" s="22"/>
      <c r="I13" s="22"/>
      <c r="J13" s="13" t="s">
        <v>1</v>
      </c>
      <c r="K13" s="6">
        <v>73</v>
      </c>
      <c r="L13" s="28">
        <f>3*K13*(1-K14)/(1+K14)</f>
        <v>115.65770171149146</v>
      </c>
      <c r="M13" s="28">
        <f>3*K13*(1-2*K14)</f>
        <v>83.7456</v>
      </c>
      <c r="N13" s="28">
        <f>3*K13*(1-2*K14)/(2*(1+K14))</f>
        <v>31.99327628361858</v>
      </c>
      <c r="O13" s="28">
        <f>3*K13*K14/(1+K14)</f>
        <v>51.67114914425428</v>
      </c>
      <c r="P13" s="28"/>
      <c r="Q13" s="29"/>
      <c r="R13" s="22"/>
    </row>
    <row r="14" spans="1:18" ht="21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19" t="s">
        <v>11</v>
      </c>
      <c r="K14" s="8">
        <v>0.3088</v>
      </c>
      <c r="L14" s="28"/>
      <c r="M14" s="28"/>
      <c r="N14" s="28"/>
      <c r="O14" s="28"/>
      <c r="P14" s="28"/>
      <c r="Q14" s="29"/>
      <c r="R14" s="22"/>
    </row>
    <row r="15" spans="1:18" ht="21" customHeight="1" thickTop="1">
      <c r="A15" s="22"/>
      <c r="B15" s="22"/>
      <c r="C15" s="22"/>
      <c r="D15" s="22"/>
      <c r="E15" s="22"/>
      <c r="F15" s="22"/>
      <c r="G15" s="22"/>
      <c r="H15" s="22"/>
      <c r="I15" s="22"/>
      <c r="J15" s="16" t="s">
        <v>1</v>
      </c>
      <c r="K15" s="4">
        <v>73</v>
      </c>
      <c r="L15" s="24">
        <f>K15+4*K16/3</f>
        <v>115.66666666666666</v>
      </c>
      <c r="M15" s="24">
        <f>9*K15*K16/(3*K15+K16)</f>
        <v>83.7609561752988</v>
      </c>
      <c r="N15" s="24"/>
      <c r="O15" s="24">
        <f>K15-2*K16/3</f>
        <v>51.66666666666667</v>
      </c>
      <c r="P15" s="24"/>
      <c r="Q15" s="25">
        <f>(3*K15-2*K16)/(2*(3*K15+K16))</f>
        <v>0.30876494023904383</v>
      </c>
      <c r="R15" s="22"/>
    </row>
    <row r="16" spans="1:18" ht="21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17" t="s">
        <v>3</v>
      </c>
      <c r="K16" s="7">
        <v>32</v>
      </c>
      <c r="L16" s="26"/>
      <c r="M16" s="26"/>
      <c r="N16" s="26"/>
      <c r="O16" s="26"/>
      <c r="P16" s="26"/>
      <c r="Q16" s="27"/>
      <c r="R16" s="22"/>
    </row>
    <row r="17" spans="1:18" ht="21" customHeight="1" thickTop="1">
      <c r="A17" s="22"/>
      <c r="B17" s="22"/>
      <c r="C17" s="22"/>
      <c r="D17" s="22"/>
      <c r="E17" s="22"/>
      <c r="F17" s="22"/>
      <c r="G17" s="22"/>
      <c r="H17" s="22"/>
      <c r="I17" s="22"/>
      <c r="J17" s="13" t="s">
        <v>1</v>
      </c>
      <c r="K17" s="6">
        <v>73</v>
      </c>
      <c r="L17" s="28">
        <f>3*K17-2*K18</f>
        <v>115.66</v>
      </c>
      <c r="M17" s="28">
        <f>9*K17*(K17-K18)/(3*K17-K18)</f>
        <v>83.74953684336342</v>
      </c>
      <c r="N17" s="28">
        <f>3*(K17-K18)/2</f>
        <v>31.994999999999997</v>
      </c>
      <c r="O17" s="28"/>
      <c r="P17" s="28"/>
      <c r="Q17" s="29">
        <f>K18/(3*K17-K18)</f>
        <v>0.30879101177314294</v>
      </c>
      <c r="R17" s="22"/>
    </row>
    <row r="18" spans="1:18" ht="21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19" t="s">
        <v>12</v>
      </c>
      <c r="K18" s="6">
        <v>51.67</v>
      </c>
      <c r="L18" s="28"/>
      <c r="M18" s="28"/>
      <c r="N18" s="28"/>
      <c r="O18" s="28"/>
      <c r="P18" s="28"/>
      <c r="Q18" s="29"/>
      <c r="R18" s="22"/>
    </row>
    <row r="19" spans="1:18" ht="21" customHeight="1" thickTop="1">
      <c r="A19" s="22"/>
      <c r="B19" s="22"/>
      <c r="C19" s="22"/>
      <c r="D19" s="22"/>
      <c r="E19" s="22"/>
      <c r="F19" s="22"/>
      <c r="G19" s="22"/>
      <c r="H19" s="22"/>
      <c r="I19" s="22"/>
      <c r="J19" s="15" t="s">
        <v>3</v>
      </c>
      <c r="K19" s="4">
        <v>32</v>
      </c>
      <c r="L19" s="24">
        <f>K20+2*K19</f>
        <v>115.67</v>
      </c>
      <c r="M19" s="24">
        <f>K19*(3*K20+2*K19)/(K19+K20)</f>
        <v>83.76144376718058</v>
      </c>
      <c r="N19" s="24"/>
      <c r="O19" s="24"/>
      <c r="P19" s="24">
        <f>K20+2*K19/3</f>
        <v>73.00333333333333</v>
      </c>
      <c r="Q19" s="25">
        <f>K20/(2*(K19+K20))</f>
        <v>0.30877255886219673</v>
      </c>
      <c r="R19" s="22"/>
    </row>
    <row r="20" spans="1:18" ht="21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18" t="s">
        <v>12</v>
      </c>
      <c r="K20" s="7">
        <v>51.67</v>
      </c>
      <c r="L20" s="26"/>
      <c r="M20" s="26"/>
      <c r="N20" s="26"/>
      <c r="O20" s="26"/>
      <c r="P20" s="26"/>
      <c r="Q20" s="27"/>
      <c r="R20" s="22"/>
    </row>
    <row r="21" spans="1:18" ht="21" customHeight="1" thickTop="1">
      <c r="A21" s="22"/>
      <c r="B21" s="22"/>
      <c r="C21" s="22"/>
      <c r="D21" s="22"/>
      <c r="E21" s="22"/>
      <c r="F21" s="22"/>
      <c r="G21" s="22"/>
      <c r="H21" s="22"/>
      <c r="I21" s="22"/>
      <c r="J21" s="13" t="s">
        <v>3</v>
      </c>
      <c r="K21" s="6">
        <v>32</v>
      </c>
      <c r="L21" s="28">
        <f>2*K21*(1-K22)/(1-2*K22)</f>
        <v>115.68200836820085</v>
      </c>
      <c r="M21" s="28">
        <f>2*K21*(1+K22)</f>
        <v>83.7632</v>
      </c>
      <c r="N21" s="28"/>
      <c r="O21" s="28">
        <f>K21*2*K22/(1-2*K22)</f>
        <v>51.68200836820085</v>
      </c>
      <c r="P21" s="28">
        <f>(2*K21*(1+K22))/(3*(1-2*K22))</f>
        <v>73.01534170153418</v>
      </c>
      <c r="Q21" s="29"/>
      <c r="R21" s="22"/>
    </row>
    <row r="22" spans="1:18" ht="21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19" t="s">
        <v>11</v>
      </c>
      <c r="K22" s="8">
        <v>0.3088</v>
      </c>
      <c r="L22" s="28"/>
      <c r="M22" s="28"/>
      <c r="N22" s="28"/>
      <c r="O22" s="28"/>
      <c r="P22" s="28"/>
      <c r="Q22" s="29"/>
      <c r="R22" s="22"/>
    </row>
    <row r="23" spans="1:18" ht="21" customHeight="1" thickTop="1">
      <c r="A23" s="22"/>
      <c r="B23" s="22"/>
      <c r="C23" s="22"/>
      <c r="D23" s="22"/>
      <c r="E23" s="22"/>
      <c r="F23" s="22"/>
      <c r="G23" s="22"/>
      <c r="H23" s="22"/>
      <c r="I23" s="22"/>
      <c r="J23" s="20" t="s">
        <v>12</v>
      </c>
      <c r="K23" s="4">
        <v>51.67</v>
      </c>
      <c r="L23" s="24">
        <f>K23*(1-K24)/K24</f>
        <v>115.65512953367877</v>
      </c>
      <c r="M23" s="24">
        <f>K23*(1+K24)*(1-2*K24)/K24</f>
        <v>83.74373753367874</v>
      </c>
      <c r="N23" s="24">
        <f>K23*(1-2*K24)/(2*K24)</f>
        <v>31.992564766839376</v>
      </c>
      <c r="O23" s="24"/>
      <c r="P23" s="24">
        <f>K23*(1+K24)/(3*K24)</f>
        <v>72.99837651122625</v>
      </c>
      <c r="Q23" s="25"/>
      <c r="R23" s="22"/>
    </row>
    <row r="24" spans="1:18" ht="21" customHeight="1" thickBot="1">
      <c r="A24" s="22"/>
      <c r="B24" s="22"/>
      <c r="C24" s="22"/>
      <c r="D24" s="22"/>
      <c r="E24" s="22"/>
      <c r="F24" s="22"/>
      <c r="G24" s="22"/>
      <c r="H24" s="22"/>
      <c r="I24" s="22"/>
      <c r="J24" s="18" t="s">
        <v>11</v>
      </c>
      <c r="K24" s="5">
        <v>0.3088</v>
      </c>
      <c r="L24" s="26"/>
      <c r="M24" s="26"/>
      <c r="N24" s="26"/>
      <c r="O24" s="26"/>
      <c r="P24" s="26"/>
      <c r="Q24" s="27"/>
      <c r="R24" s="22"/>
    </row>
    <row r="25" spans="1:18" ht="21" customHeight="1" thickTop="1">
      <c r="A25" s="22"/>
      <c r="B25" s="22"/>
      <c r="C25" s="22"/>
      <c r="D25" s="22"/>
      <c r="E25" s="22"/>
      <c r="F25" s="22"/>
      <c r="G25" s="22"/>
      <c r="H25" s="22"/>
      <c r="I25" s="22"/>
      <c r="J25" s="9" t="s">
        <v>10</v>
      </c>
      <c r="K25" s="22"/>
      <c r="L25" s="22"/>
      <c r="M25" s="22"/>
      <c r="N25" s="22"/>
      <c r="O25" s="22"/>
      <c r="P25" s="22"/>
      <c r="Q25" s="22"/>
      <c r="R25" s="22"/>
    </row>
    <row r="26" spans="1:18" ht="21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21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21" customHeight="1" thickBot="1">
      <c r="A28" s="22"/>
      <c r="B28" s="22"/>
      <c r="C28" s="22"/>
      <c r="D28" s="22"/>
      <c r="E28" s="22"/>
      <c r="F28" s="22"/>
      <c r="G28" s="22"/>
      <c r="H28" s="22"/>
      <c r="I28" s="23" t="s">
        <v>17</v>
      </c>
      <c r="J28" s="30"/>
      <c r="K28" s="23"/>
      <c r="L28" s="22"/>
      <c r="M28" s="22"/>
      <c r="N28" s="22"/>
      <c r="O28" s="22"/>
      <c r="P28" s="22"/>
      <c r="Q28" s="22"/>
      <c r="R28" s="22"/>
    </row>
    <row r="29" spans="10:17" ht="21" customHeight="1" thickBot="1" thickTop="1">
      <c r="J29" s="31" t="s">
        <v>15</v>
      </c>
      <c r="K29" s="33">
        <v>5000</v>
      </c>
      <c r="L29" s="42" t="s">
        <v>2</v>
      </c>
      <c r="M29" s="42" t="s">
        <v>0</v>
      </c>
      <c r="N29" s="43" t="s">
        <v>3</v>
      </c>
      <c r="O29" s="44" t="s">
        <v>12</v>
      </c>
      <c r="P29" s="42" t="s">
        <v>1</v>
      </c>
      <c r="Q29" s="44" t="s">
        <v>11</v>
      </c>
    </row>
    <row r="30" spans="10:17" ht="21" customHeight="1" thickBot="1" thickTop="1">
      <c r="J30" s="31" t="s">
        <v>16</v>
      </c>
      <c r="K30" s="33">
        <v>3000</v>
      </c>
      <c r="L30" s="34">
        <f>K29*K29*K31/1000000000</f>
        <v>65</v>
      </c>
      <c r="M30" s="34">
        <f>L30*(1+Q30)*(1-2*Q30)/(1-Q30)</f>
        <v>57.0375</v>
      </c>
      <c r="N30" s="34">
        <f>K30*K30*K31/1000000000</f>
        <v>23.4</v>
      </c>
      <c r="O30" s="34">
        <f>P30-2*N30/3</f>
        <v>18.200000000000003</v>
      </c>
      <c r="P30" s="34">
        <f>M30/(3*(1-2*Q30))</f>
        <v>33.800000000000004</v>
      </c>
      <c r="Q30" s="35">
        <f>((K29^2)-2*(K30^2))/(2*(K29^2-K30^2))</f>
        <v>0.21875</v>
      </c>
    </row>
    <row r="31" spans="10:17" ht="21" customHeight="1" thickBot="1" thickTop="1">
      <c r="J31" s="32" t="s">
        <v>14</v>
      </c>
      <c r="K31" s="33">
        <v>2600</v>
      </c>
      <c r="L31" s="40"/>
      <c r="M31" s="41"/>
      <c r="N31" s="41"/>
      <c r="O31" s="41"/>
      <c r="P31" s="41"/>
      <c r="Q31" s="41"/>
    </row>
    <row r="32" ht="21" customHeight="1" thickTop="1">
      <c r="J32" t="s">
        <v>18</v>
      </c>
    </row>
    <row r="33" ht="21" customHeight="1"/>
    <row r="34" ht="21" customHeight="1" thickBot="1">
      <c r="I34" s="30" t="s">
        <v>19</v>
      </c>
    </row>
    <row r="35" spans="10:11" ht="21" customHeight="1" thickBot="1" thickTop="1">
      <c r="J35" s="36" t="s">
        <v>20</v>
      </c>
      <c r="K35" s="37" t="s">
        <v>11</v>
      </c>
    </row>
    <row r="36" spans="10:11" ht="21" customHeight="1" thickBot="1" thickTop="1">
      <c r="J36" s="39">
        <v>2</v>
      </c>
      <c r="K36" s="38">
        <f>0.5*(J36*J36-2)/(J36*J36-1)</f>
        <v>0.3333333333333333</v>
      </c>
    </row>
    <row r="37" spans="10:11" ht="21" customHeight="1" thickBot="1" thickTop="1">
      <c r="J37" s="38">
        <f>(2*(1-K37)/(1-2*K37))^0.5</f>
        <v>1.632993161855452</v>
      </c>
      <c r="K37" s="39">
        <v>0.2</v>
      </c>
    </row>
    <row r="38" ht="21" customHeight="1" thickTop="1"/>
    <row r="39" ht="21" customHeight="1"/>
  </sheetData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Word.Document.8" shapeId="276952" r:id="rId1"/>
    <oleObject progId="Equation.3" shapeId="2051255" r:id="rId2"/>
    <oleObject progId="Equation.3" shapeId="205588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dcterms:created xsi:type="dcterms:W3CDTF">2010-11-15T16:25:40Z</dcterms:created>
  <dcterms:modified xsi:type="dcterms:W3CDTF">2011-01-23T21:05:38Z</dcterms:modified>
  <cp:category/>
  <cp:version/>
  <cp:contentType/>
  <cp:contentStatus/>
</cp:coreProperties>
</file>