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30" yWindow="4155" windowWidth="5655" windowHeight="3690" activeTab="0"/>
  </bookViews>
  <sheets>
    <sheet name="Gassmann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<sst xmlns="http://schemas.openxmlformats.org/spreadsheetml/2006/main" count="101" uniqueCount="52">
  <si>
    <t>M1</t>
  </si>
  <si>
    <t>k1</t>
  </si>
  <si>
    <t>µ1</t>
  </si>
  <si>
    <t>kdry</t>
  </si>
  <si>
    <t>k2</t>
  </si>
  <si>
    <t>M2</t>
  </si>
  <si>
    <t>vp2/vs2</t>
  </si>
  <si>
    <t>vp1/vs1</t>
  </si>
  <si>
    <t>quartz</t>
  </si>
  <si>
    <t>water</t>
  </si>
  <si>
    <t>oil</t>
  </si>
  <si>
    <t>gas</t>
  </si>
  <si>
    <t>Poisson1</t>
  </si>
  <si>
    <t>Poisson2</t>
  </si>
  <si>
    <t>air (atm)</t>
  </si>
  <si>
    <t>Gassmann-Biot Fluid replacement</t>
  </si>
  <si>
    <t>Input: Material parameter</t>
  </si>
  <si>
    <t>Type into the yellow fields the material parameters (some default values you find in the right Table)</t>
  </si>
  <si>
    <t>Table: Some material parameters (default values)</t>
  </si>
  <si>
    <t xml:space="preserve">Component </t>
  </si>
  <si>
    <t>Material</t>
  </si>
  <si>
    <t>matrix</t>
  </si>
  <si>
    <t>calcite</t>
  </si>
  <si>
    <t>dolomite</t>
  </si>
  <si>
    <t>fluid 1</t>
  </si>
  <si>
    <t>fluid 2</t>
  </si>
  <si>
    <t>k in Pa</t>
  </si>
  <si>
    <r>
      <t>rho  kg m</t>
    </r>
    <r>
      <rPr>
        <vertAlign val="superscript"/>
        <sz val="10"/>
        <rFont val="MS Sans Serif"/>
        <family val="2"/>
      </rPr>
      <t>-3</t>
    </r>
  </si>
  <si>
    <r>
      <t>rho kg m</t>
    </r>
    <r>
      <rPr>
        <vertAlign val="superscript"/>
        <sz val="10"/>
        <rFont val="MS Sans Serif"/>
        <family val="2"/>
      </rPr>
      <t>-3</t>
    </r>
  </si>
  <si>
    <t>Vp1 in m/s</t>
  </si>
  <si>
    <t>Vs1 in m/s</t>
  </si>
  <si>
    <t>porosity</t>
  </si>
  <si>
    <t xml:space="preserve">Input: </t>
  </si>
  <si>
    <t>Result</t>
  </si>
  <si>
    <t>Velocities (for fluid 2)</t>
  </si>
  <si>
    <t>Velocity ratio and Poissons ratio</t>
  </si>
  <si>
    <t>for fluid 1</t>
  </si>
  <si>
    <t>for fluid 2</t>
  </si>
  <si>
    <t>Vp2 in m/s</t>
  </si>
  <si>
    <t>Vs2 in m/s</t>
  </si>
  <si>
    <t>Velocities for fluid 1, porosity</t>
  </si>
  <si>
    <t>Equations:</t>
  </si>
  <si>
    <t>Depth</t>
  </si>
  <si>
    <t>Moduli in Pa</t>
  </si>
  <si>
    <t>Vp1/Vs1</t>
  </si>
  <si>
    <t>Vp2/Vs2</t>
  </si>
  <si>
    <t>Example: Gassmann-Biot Fluid replacement</t>
  </si>
  <si>
    <t>Type into the yellow fields the velocities at fluid 1 and the porosity.</t>
  </si>
  <si>
    <t>Here you read velocities for fluid 2</t>
  </si>
  <si>
    <t>Input: Material parameters</t>
  </si>
  <si>
    <t>From original measurement</t>
  </si>
  <si>
    <t>Predicted for fluid substitution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</si>
</sst>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m/d/yy"/>
    <numFmt numFmtId="195" formatCode="m/d/yy\ h:mm"/>
    <numFmt numFmtId="196" formatCode="0.0"/>
    <numFmt numFmtId="197" formatCode="0.0000"/>
    <numFmt numFmtId="198" formatCode="0.000"/>
    <numFmt numFmtId="199" formatCode="0.00000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vertAlign val="superscript"/>
      <sz val="10"/>
      <name val="MS Sans Serif"/>
      <family val="2"/>
    </font>
    <font>
      <b/>
      <sz val="13.5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96" fontId="0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1" fontId="0" fillId="0" borderId="5" xfId="0" applyNumberFormat="1" applyBorder="1" applyAlignment="1">
      <alignment/>
    </xf>
    <xf numFmtId="0" fontId="0" fillId="0" borderId="8" xfId="0" applyBorder="1" applyAlignment="1">
      <alignment/>
    </xf>
    <xf numFmtId="11" fontId="0" fillId="0" borderId="7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15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98" fontId="0" fillId="0" borderId="0" xfId="0" applyNumberFormat="1" applyBorder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19" xfId="0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96" fontId="0" fillId="0" borderId="21" xfId="0" applyNumberFormat="1" applyFont="1" applyBorder="1" applyAlignment="1">
      <alignment/>
    </xf>
    <xf numFmtId="11" fontId="0" fillId="0" borderId="2" xfId="0" applyNumberFormat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98" fontId="0" fillId="0" borderId="2" xfId="0" applyNumberFormat="1" applyBorder="1" applyAlignment="1">
      <alignment/>
    </xf>
    <xf numFmtId="198" fontId="0" fillId="0" borderId="3" xfId="0" applyNumberFormat="1" applyBorder="1" applyAlignment="1">
      <alignment horizontal="center"/>
    </xf>
    <xf numFmtId="196" fontId="0" fillId="0" borderId="22" xfId="0" applyNumberFormat="1" applyFont="1" applyBorder="1" applyAlignment="1">
      <alignment/>
    </xf>
    <xf numFmtId="11" fontId="0" fillId="0" borderId="5" xfId="0" applyNumberFormat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98" fontId="0" fillId="0" borderId="5" xfId="0" applyNumberFormat="1" applyBorder="1" applyAlignment="1">
      <alignment/>
    </xf>
    <xf numFmtId="198" fontId="0" fillId="0" borderId="8" xfId="0" applyNumberFormat="1" applyBorder="1" applyAlignment="1">
      <alignment horizontal="center"/>
    </xf>
    <xf numFmtId="196" fontId="0" fillId="0" borderId="22" xfId="0" applyNumberFormat="1" applyFont="1" applyFill="1" applyBorder="1" applyAlignment="1">
      <alignment/>
    </xf>
    <xf numFmtId="196" fontId="0" fillId="0" borderId="23" xfId="0" applyNumberFormat="1" applyFont="1" applyBorder="1" applyAlignment="1">
      <alignment/>
    </xf>
    <xf numFmtId="1" fontId="0" fillId="0" borderId="24" xfId="0" applyNumberForma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6" xfId="0" applyBorder="1" applyAlignment="1">
      <alignment/>
    </xf>
    <xf numFmtId="1" fontId="0" fillId="0" borderId="0" xfId="0" applyNumberFormat="1" applyFill="1" applyBorder="1" applyAlignment="1">
      <alignment horizontal="center"/>
    </xf>
    <xf numFmtId="198" fontId="0" fillId="0" borderId="0" xfId="0" applyNumberFormat="1" applyBorder="1" applyAlignment="1">
      <alignment horizontal="center"/>
    </xf>
    <xf numFmtId="11" fontId="0" fillId="0" borderId="25" xfId="0" applyNumberFormat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98" fontId="0" fillId="0" borderId="28" xfId="0" applyNumberFormat="1" applyBorder="1" applyAlignment="1">
      <alignment horizontal="center"/>
    </xf>
    <xf numFmtId="11" fontId="0" fillId="0" borderId="29" xfId="0" applyNumberFormat="1" applyBorder="1" applyAlignment="1">
      <alignment horizontal="center"/>
    </xf>
    <xf numFmtId="1" fontId="0" fillId="0" borderId="29" xfId="0" applyNumberFormat="1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198" fontId="0" fillId="0" borderId="29" xfId="0" applyNumberFormat="1" applyBorder="1" applyAlignment="1">
      <alignment/>
    </xf>
    <xf numFmtId="2" fontId="0" fillId="0" borderId="29" xfId="0" applyNumberFormat="1" applyBorder="1" applyAlignment="1">
      <alignment horizontal="center"/>
    </xf>
    <xf numFmtId="198" fontId="0" fillId="0" borderId="31" xfId="0" applyNumberFormat="1" applyBorder="1" applyAlignment="1">
      <alignment horizontal="center"/>
    </xf>
    <xf numFmtId="11" fontId="0" fillId="0" borderId="11" xfId="0" applyNumberFormat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98" fontId="0" fillId="0" borderId="11" xfId="0" applyNumberFormat="1" applyBorder="1" applyAlignment="1">
      <alignment/>
    </xf>
    <xf numFmtId="198" fontId="0" fillId="0" borderId="11" xfId="0" applyNumberFormat="1" applyBorder="1" applyAlignment="1">
      <alignment horizontal="center"/>
    </xf>
    <xf numFmtId="0" fontId="6" fillId="0" borderId="0" xfId="0" applyFont="1" applyAlignment="1">
      <alignment/>
    </xf>
    <xf numFmtId="198" fontId="0" fillId="0" borderId="26" xfId="0" applyNumberFormat="1" applyBorder="1" applyAlignment="1">
      <alignment/>
    </xf>
    <xf numFmtId="2" fontId="0" fillId="0" borderId="32" xfId="0" applyNumberFormat="1" applyBorder="1" applyAlignment="1">
      <alignment horizontal="center"/>
    </xf>
    <xf numFmtId="0" fontId="1" fillId="2" borderId="16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" fillId="3" borderId="16" xfId="0" applyFont="1" applyFill="1" applyBorder="1" applyAlignment="1">
      <alignment/>
    </xf>
    <xf numFmtId="11" fontId="0" fillId="3" borderId="11" xfId="0" applyNumberFormat="1" applyFill="1" applyBorder="1" applyAlignment="1">
      <alignment/>
    </xf>
    <xf numFmtId="0" fontId="0" fillId="3" borderId="12" xfId="0" applyFill="1" applyBorder="1" applyAlignment="1">
      <alignment/>
    </xf>
    <xf numFmtId="0" fontId="1" fillId="3" borderId="14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" fontId="0" fillId="3" borderId="2" xfId="0" applyNumberFormat="1" applyFill="1" applyBorder="1" applyAlignment="1">
      <alignment horizontal="right"/>
    </xf>
    <xf numFmtId="1" fontId="0" fillId="3" borderId="2" xfId="0" applyNumberFormat="1" applyFill="1" applyBorder="1" applyAlignment="1">
      <alignment/>
    </xf>
    <xf numFmtId="198" fontId="0" fillId="3" borderId="2" xfId="0" applyNumberFormat="1" applyFill="1" applyBorder="1" applyAlignment="1">
      <alignment/>
    </xf>
    <xf numFmtId="1" fontId="0" fillId="3" borderId="5" xfId="0" applyNumberFormat="1" applyFill="1" applyBorder="1" applyAlignment="1">
      <alignment horizontal="right"/>
    </xf>
    <xf numFmtId="1" fontId="0" fillId="3" borderId="5" xfId="0" applyNumberFormat="1" applyFill="1" applyBorder="1" applyAlignment="1">
      <alignment/>
    </xf>
    <xf numFmtId="198" fontId="0" fillId="3" borderId="5" xfId="0" applyNumberFormat="1" applyFill="1" applyBorder="1" applyAlignment="1">
      <alignment/>
    </xf>
    <xf numFmtId="1" fontId="0" fillId="3" borderId="7" xfId="0" applyNumberFormat="1" applyFill="1" applyBorder="1" applyAlignment="1">
      <alignment horizontal="right"/>
    </xf>
    <xf numFmtId="1" fontId="0" fillId="3" borderId="7" xfId="0" applyNumberFormat="1" applyFill="1" applyBorder="1" applyAlignment="1">
      <alignment/>
    </xf>
    <xf numFmtId="198" fontId="0" fillId="3" borderId="29" xfId="0" applyNumberFormat="1" applyFill="1" applyBorder="1" applyAlignment="1">
      <alignment/>
    </xf>
    <xf numFmtId="11" fontId="0" fillId="3" borderId="5" xfId="0" applyNumberFormat="1" applyFill="1" applyBorder="1" applyAlignment="1">
      <alignment/>
    </xf>
    <xf numFmtId="0" fontId="0" fillId="3" borderId="8" xfId="0" applyFill="1" applyBorder="1" applyAlignment="1">
      <alignment/>
    </xf>
    <xf numFmtId="11" fontId="0" fillId="3" borderId="7" xfId="0" applyNumberForma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" fontId="0" fillId="3" borderId="32" xfId="0" applyNumberFormat="1" applyFill="1" applyBorder="1" applyAlignment="1">
      <alignment horizontal="right"/>
    </xf>
    <xf numFmtId="1" fontId="0" fillId="3" borderId="25" xfId="0" applyNumberFormat="1" applyFill="1" applyBorder="1" applyAlignment="1">
      <alignment/>
    </xf>
    <xf numFmtId="198" fontId="0" fillId="3" borderId="25" xfId="0" applyNumberFormat="1" applyFill="1" applyBorder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vp-gas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Example!$B$27:$B$67</c:f>
              <c:numCache/>
            </c:numRef>
          </c:xVal>
          <c:yVal>
            <c:numRef>
              <c:f>Example!$A$27:$A$67</c:f>
              <c:numCache/>
            </c:numRef>
          </c:yVal>
          <c:smooth val="1"/>
        </c:ser>
        <c:ser>
          <c:idx val="1"/>
          <c:order val="1"/>
          <c:tx>
            <c:v>vs-gas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Example!$C$27:$C$67</c:f>
              <c:numCache/>
            </c:numRef>
          </c:xVal>
          <c:yVal>
            <c:numRef>
              <c:f>Example!$A$27:$A$67</c:f>
              <c:numCache/>
            </c:numRef>
          </c:yVal>
          <c:smooth val="1"/>
        </c:ser>
        <c:ser>
          <c:idx val="2"/>
          <c:order val="2"/>
          <c:tx>
            <c:v>vp-water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Example!$K$27:$K$67</c:f>
              <c:numCache/>
            </c:numRef>
          </c:xVal>
          <c:yVal>
            <c:numRef>
              <c:f>Example!$A$27:$A$67</c:f>
              <c:numCache/>
            </c:numRef>
          </c:yVal>
          <c:smooth val="1"/>
        </c:ser>
        <c:ser>
          <c:idx val="3"/>
          <c:order val="3"/>
          <c:tx>
            <c:v>vs-water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Example!$L$27:$L$67</c:f>
              <c:numCache/>
            </c:numRef>
          </c:xVal>
          <c:yVal>
            <c:numRef>
              <c:f>Example!$A$27:$A$67</c:f>
              <c:numCache/>
            </c:numRef>
          </c:yVal>
          <c:smooth val="1"/>
        </c:ser>
        <c:axId val="52789949"/>
        <c:axId val="5347494"/>
      </c:scatterChart>
      <c:valAx>
        <c:axId val="52789949"/>
        <c:scaling>
          <c:orientation val="minMax"/>
          <c:max val="3500"/>
          <c:min val="1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Vp, Vs in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5347494"/>
        <c:crosses val="autoZero"/>
        <c:crossBetween val="midCat"/>
        <c:dispUnits/>
        <c:majorUnit val="500"/>
        <c:minorUnit val="100"/>
      </c:valAx>
      <c:valAx>
        <c:axId val="5347494"/>
        <c:scaling>
          <c:orientation val="maxMin"/>
          <c:max val="15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depth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789949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0.4075</cdr:x>
      <cdr:y>0.90125</cdr:y>
    </cdr:from>
    <cdr:to>
      <cdr:x>0.66125</cdr:x>
      <cdr:y>0.95625</cdr:y>
    </cdr:to>
    <cdr:grpSp>
      <cdr:nvGrpSpPr>
        <cdr:cNvPr id="1" name="Group 1"/>
        <cdr:cNvGrpSpPr>
          <a:grpSpLocks/>
        </cdr:cNvGrpSpPr>
      </cdr:nvGrpSpPr>
      <cdr:grpSpPr>
        <a:xfrm>
          <a:off x="2200275" y="5991225"/>
          <a:ext cx="1371600" cy="361950"/>
          <a:chOff x="1605" y="1093"/>
          <a:chExt cx="142" cy="38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>
            <a:off x="1605" y="1100"/>
            <a:ext cx="89" cy="0"/>
          </a:xfrm>
          <a:prstGeom prst="line">
            <a:avLst/>
          </a:prstGeom>
          <a:noFill/>
          <a:ln w="22225" cmpd="sng">
            <a:solidFill>
              <a:srgbClr val="FF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>
            <a:off x="1605" y="1118"/>
            <a:ext cx="89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1700" y="1093"/>
            <a:ext cx="47" cy="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MS Sans Serif"/>
                <a:ea typeface="MS Sans Serif"/>
                <a:cs typeface="MS Sans Serif"/>
              </a:rPr>
              <a:t>gas
water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85725</xdr:colOff>
      <xdr:row>25</xdr:row>
      <xdr:rowOff>152400</xdr:rowOff>
    </xdr:from>
    <xdr:to>
      <xdr:col>24</xdr:col>
      <xdr:colOff>314325</xdr:colOff>
      <xdr:row>66</xdr:row>
      <xdr:rowOff>152400</xdr:rowOff>
    </xdr:to>
    <xdr:graphicFrame>
      <xdr:nvGraphicFramePr>
        <xdr:cNvPr id="1" name="Chart 6"/>
        <xdr:cNvGraphicFramePr/>
      </xdr:nvGraphicFramePr>
      <xdr:xfrm>
        <a:off x="12230100" y="4438650"/>
        <a:ext cx="5419725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 topLeftCell="A1">
      <selection activeCell="I44" sqref="I44"/>
    </sheetView>
  </sheetViews>
  <sheetFormatPr defaultColWidth="11.421875" defaultRowHeight="12.75"/>
  <cols>
    <col min="1" max="1" width="10.7109375" style="0" customWidth="1"/>
    <col min="2" max="2" width="10.7109375" style="7" customWidth="1"/>
    <col min="3" max="20" width="10.7109375" style="0" customWidth="1"/>
  </cols>
  <sheetData>
    <row r="1" ht="19.5">
      <c r="A1" s="94" t="s">
        <v>15</v>
      </c>
    </row>
    <row r="4" spans="2:3" ht="12.75">
      <c r="B4" s="8" t="s">
        <v>16</v>
      </c>
      <c r="C4" s="1"/>
    </row>
    <row r="5" spans="2:10" ht="13.5" thickBot="1">
      <c r="B5" s="7" t="s">
        <v>17</v>
      </c>
      <c r="J5" t="s">
        <v>18</v>
      </c>
    </row>
    <row r="6" spans="2:13" ht="16.5" thickTop="1">
      <c r="B6" s="10" t="s">
        <v>19</v>
      </c>
      <c r="C6" s="11" t="s">
        <v>20</v>
      </c>
      <c r="D6" s="11" t="s">
        <v>26</v>
      </c>
      <c r="E6" s="12" t="s">
        <v>27</v>
      </c>
      <c r="J6" s="10" t="s">
        <v>20</v>
      </c>
      <c r="K6" s="11" t="s">
        <v>26</v>
      </c>
      <c r="L6" s="12" t="s">
        <v>28</v>
      </c>
      <c r="M6" s="21"/>
    </row>
    <row r="7" spans="2:13" ht="12.75">
      <c r="B7" s="13" t="s">
        <v>21</v>
      </c>
      <c r="C7" s="14" t="s">
        <v>8</v>
      </c>
      <c r="D7" s="124">
        <v>37000000000</v>
      </c>
      <c r="E7" s="125">
        <v>2650</v>
      </c>
      <c r="J7" s="13" t="s">
        <v>8</v>
      </c>
      <c r="K7" s="17">
        <v>37000000000</v>
      </c>
      <c r="L7" s="18">
        <v>2650</v>
      </c>
      <c r="M7" s="21"/>
    </row>
    <row r="8" spans="2:13" ht="12.75">
      <c r="B8" s="13" t="s">
        <v>24</v>
      </c>
      <c r="C8" s="14" t="s">
        <v>11</v>
      </c>
      <c r="D8" s="124">
        <f>K12</f>
        <v>130000000</v>
      </c>
      <c r="E8" s="125">
        <f>L12</f>
        <v>300</v>
      </c>
      <c r="J8" s="13" t="s">
        <v>22</v>
      </c>
      <c r="K8" s="17">
        <v>73000000000</v>
      </c>
      <c r="L8" s="18">
        <v>2710</v>
      </c>
      <c r="M8" s="21"/>
    </row>
    <row r="9" spans="2:13" ht="13.5" thickBot="1">
      <c r="B9" s="15" t="s">
        <v>25</v>
      </c>
      <c r="C9" s="16" t="s">
        <v>9</v>
      </c>
      <c r="D9" s="126">
        <f>K10</f>
        <v>2200000000</v>
      </c>
      <c r="E9" s="127">
        <f>L10</f>
        <v>1000</v>
      </c>
      <c r="J9" s="13" t="s">
        <v>23</v>
      </c>
      <c r="K9" s="17">
        <v>94000000000</v>
      </c>
      <c r="L9" s="18">
        <v>2860</v>
      </c>
      <c r="M9" s="21"/>
    </row>
    <row r="10" spans="10:13" ht="13.5" thickTop="1">
      <c r="J10" s="13" t="s">
        <v>9</v>
      </c>
      <c r="K10" s="17">
        <v>2200000000</v>
      </c>
      <c r="L10" s="18">
        <v>1000</v>
      </c>
      <c r="M10" s="21"/>
    </row>
    <row r="11" spans="10:13" ht="12.75">
      <c r="J11" s="13" t="s">
        <v>10</v>
      </c>
      <c r="K11" s="17">
        <v>1300000000</v>
      </c>
      <c r="L11" s="18">
        <v>900</v>
      </c>
      <c r="M11" s="21"/>
    </row>
    <row r="12" spans="10:13" ht="12.75">
      <c r="J12" s="13" t="s">
        <v>11</v>
      </c>
      <c r="K12" s="17">
        <v>130000000</v>
      </c>
      <c r="L12" s="18">
        <v>300</v>
      </c>
      <c r="M12" s="21"/>
    </row>
    <row r="13" spans="10:13" ht="13.5" thickBot="1">
      <c r="J13" s="15" t="s">
        <v>14</v>
      </c>
      <c r="K13" s="19">
        <v>140000</v>
      </c>
      <c r="L13" s="20">
        <v>1.2</v>
      </c>
      <c r="M13" s="21"/>
    </row>
    <row r="14" ht="14.25" thickBot="1" thickTop="1">
      <c r="B14"/>
    </row>
    <row r="15" spans="2:14" ht="13.5" thickTop="1">
      <c r="B15" s="97" t="s">
        <v>41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</row>
    <row r="16" spans="2:14" ht="12.75"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2"/>
    </row>
    <row r="17" spans="2:14" ht="12.75"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</row>
    <row r="18" spans="2:14" ht="12.75"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2"/>
    </row>
    <row r="19" spans="2:14" ht="12.75"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2"/>
    </row>
    <row r="20" spans="2:14" ht="12.75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2"/>
    </row>
    <row r="21" spans="2:14" ht="12.75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2"/>
    </row>
    <row r="22" spans="2:14" ht="13.5" thickBot="1">
      <c r="B22" s="103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5"/>
    </row>
    <row r="23" ht="13.5" thickTop="1">
      <c r="B23"/>
    </row>
    <row r="24" spans="2:14" s="1" customFormat="1" ht="13.5" thickBot="1">
      <c r="B24" s="8" t="s">
        <v>47</v>
      </c>
      <c r="H24" s="134"/>
      <c r="I24" s="135"/>
      <c r="J24" s="134"/>
      <c r="K24" s="134" t="s">
        <v>48</v>
      </c>
      <c r="L24" s="134"/>
      <c r="M24" s="134"/>
      <c r="N24" s="134"/>
    </row>
    <row r="25" spans="2:17" ht="13.5" thickTop="1">
      <c r="B25" s="106" t="s">
        <v>32</v>
      </c>
      <c r="C25" s="107"/>
      <c r="D25" s="108"/>
      <c r="E25" s="74" t="s">
        <v>43</v>
      </c>
      <c r="F25" s="35"/>
      <c r="G25" s="35"/>
      <c r="H25" s="35"/>
      <c r="I25" s="23"/>
      <c r="J25" s="36"/>
      <c r="K25" s="30" t="s">
        <v>33</v>
      </c>
      <c r="L25" s="24"/>
      <c r="M25" s="2"/>
      <c r="N25" s="30" t="s">
        <v>35</v>
      </c>
      <c r="O25" s="35"/>
      <c r="P25" s="35"/>
      <c r="Q25" s="36"/>
    </row>
    <row r="26" spans="2:17" ht="12.75">
      <c r="B26" s="109" t="s">
        <v>40</v>
      </c>
      <c r="C26" s="110"/>
      <c r="D26" s="111"/>
      <c r="E26" s="37"/>
      <c r="F26" s="3"/>
      <c r="G26" s="32"/>
      <c r="H26" s="73"/>
      <c r="I26" s="37"/>
      <c r="J26" s="3"/>
      <c r="K26" s="31" t="s">
        <v>34</v>
      </c>
      <c r="L26" s="32"/>
      <c r="M26" s="2"/>
      <c r="N26" s="37" t="s">
        <v>36</v>
      </c>
      <c r="O26" s="21"/>
      <c r="P26" s="53" t="s">
        <v>37</v>
      </c>
      <c r="Q26" s="38"/>
    </row>
    <row r="27" spans="2:21" ht="13.5" thickBot="1">
      <c r="B27" s="128" t="s">
        <v>29</v>
      </c>
      <c r="C27" s="129" t="s">
        <v>30</v>
      </c>
      <c r="D27" s="130" t="s">
        <v>31</v>
      </c>
      <c r="E27" s="26" t="s">
        <v>0</v>
      </c>
      <c r="F27" s="28" t="s">
        <v>1</v>
      </c>
      <c r="G27" s="27" t="s">
        <v>2</v>
      </c>
      <c r="H27" s="25" t="s">
        <v>3</v>
      </c>
      <c r="I27" s="26" t="s">
        <v>4</v>
      </c>
      <c r="J27" s="28" t="s">
        <v>5</v>
      </c>
      <c r="K27" s="33" t="s">
        <v>38</v>
      </c>
      <c r="L27" s="34" t="s">
        <v>39</v>
      </c>
      <c r="M27" s="71"/>
      <c r="N27" s="39" t="s">
        <v>44</v>
      </c>
      <c r="O27" s="5" t="s">
        <v>12</v>
      </c>
      <c r="P27" s="39" t="s">
        <v>45</v>
      </c>
      <c r="Q27" s="41" t="s">
        <v>13</v>
      </c>
      <c r="U27" s="5"/>
    </row>
    <row r="28" spans="2:21" ht="14.25" thickBot="1" thickTop="1">
      <c r="B28" s="131">
        <v>3000</v>
      </c>
      <c r="C28" s="132">
        <v>1650</v>
      </c>
      <c r="D28" s="133">
        <v>0.15</v>
      </c>
      <c r="E28" s="77">
        <f>B28*B28*($E$7*(1-D28)+D28*$E$8)</f>
        <v>20677500000</v>
      </c>
      <c r="F28" s="77">
        <f>E28-(4/3)*G28</f>
        <v>12337575000</v>
      </c>
      <c r="G28" s="77">
        <f>C28*C28*((1-D28)*$E$7+D28*$E$8)</f>
        <v>6254943750</v>
      </c>
      <c r="H28" s="77">
        <f>(F28*(1-D28)+F28*D$7/D$8*D28-D$7)/(F28/D$7+D$7/D$8*D28-1-D28)</f>
        <v>11945013979.572096</v>
      </c>
      <c r="I28" s="77">
        <f>H28+((1-(H28/$D$7))^2)/(D28/$D$9+(1-D28)/$D$7-H28/($D$7*$D$7))</f>
        <v>17507930768.565434</v>
      </c>
      <c r="J28" s="77">
        <f>I28+(4/3)*G28</f>
        <v>25847855768.565434</v>
      </c>
      <c r="K28" s="78">
        <f>SQRT(J28/((1-D28)*$E$7+D28*$E$9))</f>
        <v>3280.0507450558903</v>
      </c>
      <c r="L28" s="79">
        <f>SQRT(G28/((1-D28)*$E$7+D28*$E$9))</f>
        <v>1613.5410029367608</v>
      </c>
      <c r="M28" s="72"/>
      <c r="N28" s="80">
        <f>B28/C28</f>
        <v>1.8181818181818181</v>
      </c>
      <c r="O28" s="95">
        <f>(N28^2-2)/(2*(N28^2-1))</f>
        <v>0.28315412186379924</v>
      </c>
      <c r="P28" s="96">
        <f>K28/L28</f>
        <v>2.0328276375288645</v>
      </c>
      <c r="Q28" s="81">
        <f>(P28^2-2)/(2*(P28^2-1))</f>
        <v>0.34037738381938654</v>
      </c>
      <c r="U28" s="4"/>
    </row>
    <row r="29" spans="5:17" ht="13.5" thickTop="1">
      <c r="E29" s="29"/>
      <c r="F29" s="29"/>
      <c r="G29" s="29"/>
      <c r="H29" s="29"/>
      <c r="I29" s="29"/>
      <c r="J29" s="29"/>
      <c r="K29" s="75"/>
      <c r="L29" s="75"/>
      <c r="M29" s="75"/>
      <c r="N29" s="40"/>
      <c r="O29" s="42"/>
      <c r="P29" s="40"/>
      <c r="Q29" s="76"/>
    </row>
    <row r="30" spans="11:13" ht="12.75">
      <c r="K30" s="2"/>
      <c r="L30" s="2"/>
      <c r="M30" s="2"/>
    </row>
    <row r="31" spans="11:13" ht="12.75">
      <c r="K31" s="2"/>
      <c r="L31" s="2"/>
      <c r="M31" s="2"/>
    </row>
    <row r="32" spans="11:13" ht="12.75">
      <c r="K32" s="2"/>
      <c r="L32" s="2"/>
      <c r="M32" s="2"/>
    </row>
    <row r="33" spans="11:13" ht="12.75">
      <c r="K33" s="2"/>
      <c r="L33" s="2"/>
      <c r="M33" s="2"/>
    </row>
    <row r="34" spans="11:13" ht="12.75">
      <c r="K34" s="2"/>
      <c r="L34" s="2"/>
      <c r="M34" s="2"/>
    </row>
    <row r="35" spans="11:13" ht="12.75">
      <c r="K35" s="2"/>
      <c r="L35" s="2"/>
      <c r="M35" s="2"/>
    </row>
  </sheetData>
  <printOptions gridLines="1"/>
  <pageMargins left="0.75" right="0.75" top="1" bottom="1" header="0.511811023" footer="0.511811023"/>
  <pageSetup horizontalDpi="300" verticalDpi="300" orientation="landscape" paperSize="8" r:id="rId7"/>
  <headerFooter alignWithMargins="0">
    <oddHeader>&amp;C&amp;F</oddHeader>
    <oddFooter>&amp;CSeite &amp;P</oddFooter>
  </headerFooter>
  <legacyDrawing r:id="rId6"/>
  <oleObjects>
    <oleObject progId="Equation.3" shapeId="1122200" r:id="rId1"/>
    <oleObject progId="Equation.3" shapeId="1122201" r:id="rId2"/>
    <oleObject progId="Equation.3" shapeId="1122202" r:id="rId3"/>
    <oleObject progId="Equation.3" shapeId="1122203" r:id="rId4"/>
    <oleObject progId="Equation.3" shapeId="1122204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A1">
      <selection activeCell="S8" sqref="S8"/>
    </sheetView>
  </sheetViews>
  <sheetFormatPr defaultColWidth="11.421875" defaultRowHeight="12.75"/>
  <cols>
    <col min="1" max="1" width="10.7109375" style="0" customWidth="1"/>
    <col min="2" max="2" width="10.7109375" style="7" customWidth="1"/>
    <col min="3" max="20" width="10.7109375" style="0" customWidth="1"/>
  </cols>
  <sheetData>
    <row r="1" ht="19.5">
      <c r="A1" s="94" t="s">
        <v>46</v>
      </c>
    </row>
    <row r="2" ht="12.75">
      <c r="A2" s="8"/>
    </row>
    <row r="3" spans="1:3" ht="12.75">
      <c r="A3" s="8"/>
      <c r="B3" s="8" t="s">
        <v>49</v>
      </c>
      <c r="C3" s="1"/>
    </row>
    <row r="4" spans="1:10" ht="13.5" thickBot="1">
      <c r="A4" s="8"/>
      <c r="B4" s="7" t="s">
        <v>17</v>
      </c>
      <c r="J4" t="s">
        <v>18</v>
      </c>
    </row>
    <row r="5" spans="1:13" ht="16.5" thickTop="1">
      <c r="A5" s="8"/>
      <c r="B5" s="10" t="s">
        <v>19</v>
      </c>
      <c r="C5" s="11" t="s">
        <v>20</v>
      </c>
      <c r="D5" s="11" t="s">
        <v>26</v>
      </c>
      <c r="E5" s="12" t="s">
        <v>27</v>
      </c>
      <c r="J5" s="10" t="s">
        <v>20</v>
      </c>
      <c r="K5" s="11" t="s">
        <v>26</v>
      </c>
      <c r="L5" s="12" t="s">
        <v>28</v>
      </c>
      <c r="M5" s="21"/>
    </row>
    <row r="6" spans="1:13" ht="12.75">
      <c r="A6" s="8"/>
      <c r="B6" s="13" t="s">
        <v>21</v>
      </c>
      <c r="C6" s="14" t="s">
        <v>8</v>
      </c>
      <c r="D6" s="124">
        <v>37000000000</v>
      </c>
      <c r="E6" s="125">
        <v>2650</v>
      </c>
      <c r="J6" s="13" t="s">
        <v>8</v>
      </c>
      <c r="K6" s="17">
        <v>37000000000</v>
      </c>
      <c r="L6" s="18">
        <v>2650</v>
      </c>
      <c r="M6" s="21"/>
    </row>
    <row r="7" spans="1:13" ht="12.75">
      <c r="A7" s="8"/>
      <c r="B7" s="13" t="s">
        <v>24</v>
      </c>
      <c r="C7" s="14" t="s">
        <v>11</v>
      </c>
      <c r="D7" s="124">
        <f>K11</f>
        <v>130000000</v>
      </c>
      <c r="E7" s="125">
        <f>L11</f>
        <v>300</v>
      </c>
      <c r="J7" s="13" t="s">
        <v>22</v>
      </c>
      <c r="K7" s="17">
        <v>73000000000</v>
      </c>
      <c r="L7" s="18">
        <v>2710</v>
      </c>
      <c r="M7" s="21"/>
    </row>
    <row r="8" spans="1:13" ht="13.5" thickBot="1">
      <c r="A8" s="8"/>
      <c r="B8" s="15" t="s">
        <v>25</v>
      </c>
      <c r="C8" s="16" t="s">
        <v>9</v>
      </c>
      <c r="D8" s="126">
        <f>K9</f>
        <v>2200000000</v>
      </c>
      <c r="E8" s="127">
        <f>L9</f>
        <v>1000</v>
      </c>
      <c r="J8" s="13" t="s">
        <v>23</v>
      </c>
      <c r="K8" s="17">
        <v>94000000000</v>
      </c>
      <c r="L8" s="18">
        <v>2860</v>
      </c>
      <c r="M8" s="21"/>
    </row>
    <row r="9" spans="1:13" ht="13.5" thickTop="1">
      <c r="A9" s="8"/>
      <c r="J9" s="13" t="s">
        <v>9</v>
      </c>
      <c r="K9" s="17">
        <v>2200000000</v>
      </c>
      <c r="L9" s="18">
        <v>1000</v>
      </c>
      <c r="M9" s="21"/>
    </row>
    <row r="10" spans="1:13" ht="12.75">
      <c r="A10" s="8"/>
      <c r="J10" s="13" t="s">
        <v>10</v>
      </c>
      <c r="K10" s="17">
        <v>1300000000</v>
      </c>
      <c r="L10" s="18">
        <v>900</v>
      </c>
      <c r="M10" s="21"/>
    </row>
    <row r="11" spans="1:13" ht="12.75">
      <c r="A11" s="8"/>
      <c r="J11" s="13" t="s">
        <v>11</v>
      </c>
      <c r="K11" s="17">
        <v>130000000</v>
      </c>
      <c r="L11" s="18">
        <v>300</v>
      </c>
      <c r="M11" s="21"/>
    </row>
    <row r="12" spans="1:13" ht="13.5" thickBot="1">
      <c r="A12" s="8"/>
      <c r="J12" s="15" t="s">
        <v>14</v>
      </c>
      <c r="K12" s="19">
        <v>140000</v>
      </c>
      <c r="L12" s="20">
        <v>1.2</v>
      </c>
      <c r="M12" s="21"/>
    </row>
    <row r="13" ht="14.25" thickBot="1" thickTop="1">
      <c r="B13"/>
    </row>
    <row r="14" spans="2:14" ht="13.5" thickTop="1">
      <c r="B14" s="97" t="s">
        <v>41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9"/>
    </row>
    <row r="15" spans="2:14" ht="12.75"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2"/>
    </row>
    <row r="16" spans="2:14" ht="12.75"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2"/>
    </row>
    <row r="17" spans="2:14" ht="12.75"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</row>
    <row r="18" spans="2:14" ht="12.75"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2"/>
    </row>
    <row r="19" spans="2:14" ht="12.75"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2"/>
    </row>
    <row r="20" spans="2:14" ht="12.75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2"/>
    </row>
    <row r="21" spans="2:14" ht="13.5" thickBot="1">
      <c r="B21" s="10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5"/>
    </row>
    <row r="22" ht="13.5" thickTop="1">
      <c r="B22"/>
    </row>
    <row r="23" spans="2:14" ht="13.5" thickBot="1">
      <c r="B23" s="7" t="s">
        <v>50</v>
      </c>
      <c r="H23" s="2"/>
      <c r="I23" s="6"/>
      <c r="J23" s="2"/>
      <c r="K23" s="2" t="s">
        <v>51</v>
      </c>
      <c r="L23" s="2"/>
      <c r="M23" s="2"/>
      <c r="N23" s="2"/>
    </row>
    <row r="24" spans="2:17" ht="13.5" thickTop="1">
      <c r="B24" s="106" t="s">
        <v>32</v>
      </c>
      <c r="C24" s="107"/>
      <c r="D24" s="108"/>
      <c r="E24" s="74" t="s">
        <v>43</v>
      </c>
      <c r="F24" s="35"/>
      <c r="G24" s="35"/>
      <c r="H24" s="35"/>
      <c r="I24" s="23"/>
      <c r="J24" s="36"/>
      <c r="K24" s="30" t="s">
        <v>33</v>
      </c>
      <c r="L24" s="24"/>
      <c r="M24" s="2"/>
      <c r="N24" s="30" t="s">
        <v>35</v>
      </c>
      <c r="O24" s="35"/>
      <c r="P24" s="35"/>
      <c r="Q24" s="36"/>
    </row>
    <row r="25" spans="2:17" ht="12.75">
      <c r="B25" s="109" t="s">
        <v>40</v>
      </c>
      <c r="C25" s="110"/>
      <c r="D25" s="111"/>
      <c r="E25" s="37"/>
      <c r="F25" s="3"/>
      <c r="G25" s="32"/>
      <c r="H25" s="73"/>
      <c r="I25" s="37"/>
      <c r="J25" s="3"/>
      <c r="K25" s="31" t="s">
        <v>34</v>
      </c>
      <c r="L25" s="32"/>
      <c r="M25" s="2"/>
      <c r="N25" s="37" t="s">
        <v>36</v>
      </c>
      <c r="O25" s="21"/>
      <c r="P25" s="53" t="s">
        <v>37</v>
      </c>
      <c r="Q25" s="38"/>
    </row>
    <row r="26" spans="1:21" ht="13.5" thickBot="1">
      <c r="A26" s="44" t="s">
        <v>42</v>
      </c>
      <c r="B26" s="112" t="s">
        <v>29</v>
      </c>
      <c r="C26" s="113" t="s">
        <v>30</v>
      </c>
      <c r="D26" s="114" t="s">
        <v>31</v>
      </c>
      <c r="E26" s="45" t="s">
        <v>0</v>
      </c>
      <c r="F26" s="46" t="s">
        <v>1</v>
      </c>
      <c r="G26" s="47" t="s">
        <v>2</v>
      </c>
      <c r="H26" s="48" t="s">
        <v>3</v>
      </c>
      <c r="I26" s="45" t="s">
        <v>4</v>
      </c>
      <c r="J26" s="46" t="s">
        <v>5</v>
      </c>
      <c r="K26" s="49" t="s">
        <v>38</v>
      </c>
      <c r="L26" s="50" t="s">
        <v>39</v>
      </c>
      <c r="M26" s="71"/>
      <c r="N26" s="43" t="s">
        <v>7</v>
      </c>
      <c r="O26" s="51" t="s">
        <v>12</v>
      </c>
      <c r="P26" s="43" t="s">
        <v>6</v>
      </c>
      <c r="Q26" s="52" t="s">
        <v>13</v>
      </c>
      <c r="U26" s="5"/>
    </row>
    <row r="27" spans="1:21" ht="13.5" thickTop="1">
      <c r="A27" s="54">
        <v>1521.2001</v>
      </c>
      <c r="B27" s="115">
        <v>2965.051237567911</v>
      </c>
      <c r="C27" s="116">
        <v>1623.2216794890358</v>
      </c>
      <c r="D27" s="117">
        <v>0.1442564102564102</v>
      </c>
      <c r="E27" s="55">
        <f aca="true" t="shared" si="0" ref="E27:E67">B27*B27*($E$6*(1-D27)+D27*$E$7)</f>
        <v>20317200610.10069</v>
      </c>
      <c r="F27" s="55">
        <f aca="true" t="shared" si="1" ref="F27:F67">E27-(4/3)*G27</f>
        <v>12198362734.685137</v>
      </c>
      <c r="G27" s="55">
        <f aca="true" t="shared" si="2" ref="G27:G67">C27*C27*((1-D27)*$E$6+D27*$E$7)</f>
        <v>6089128406.561665</v>
      </c>
      <c r="H27" s="55">
        <f aca="true" t="shared" si="3" ref="H27:H67">(F27*(1-D27)+F27*D$6/D$7*D27-D$6)/(F27/D$6+D$6/D$7*D27-1-D27)</f>
        <v>11785250188.54529</v>
      </c>
      <c r="I27" s="55">
        <f aca="true" t="shared" si="4" ref="I27:I67">H27+((1-(H27/$D$6))^2)/(D27/$D$8+(1-D27)/$D$6-H27/($D$6*$D$6))</f>
        <v>17583862715.117912</v>
      </c>
      <c r="J27" s="55">
        <f aca="true" t="shared" si="5" ref="J27:J67">I27+(4/3)*G27</f>
        <v>25702700590.533463</v>
      </c>
      <c r="K27" s="56">
        <f aca="true" t="shared" si="6" ref="K27:K67">SQRT(J27/((1-D27)*$E$6+D27*$E$8))</f>
        <v>3264.3957550195037</v>
      </c>
      <c r="L27" s="68">
        <f aca="true" t="shared" si="7" ref="L27:L67">SQRT(G27/((1-D27)*$E$6+D27*$E$8))</f>
        <v>1588.8796110414762</v>
      </c>
      <c r="M27" s="72"/>
      <c r="N27" s="69">
        <f aca="true" t="shared" si="8" ref="N27:N67">B27/C27</f>
        <v>1.8266459073546022</v>
      </c>
      <c r="O27" s="58">
        <f aca="true" t="shared" si="9" ref="O27:O67">(N27^2-2)/(2*(N27^2-1))</f>
        <v>0.2860170963622506</v>
      </c>
      <c r="P27" s="57">
        <f aca="true" t="shared" si="10" ref="P27:P67">K27/L27</f>
        <v>2.0545268076539562</v>
      </c>
      <c r="Q27" s="59">
        <f aca="true" t="shared" si="11" ref="Q27:Q67">(P27^2-2)/(2*(P27^2-1))</f>
        <v>0.3447725801948078</v>
      </c>
      <c r="U27" s="4"/>
    </row>
    <row r="28" spans="1:21" ht="12.75">
      <c r="A28" s="60">
        <v>1521.4</v>
      </c>
      <c r="B28" s="118">
        <v>2941.284606051693</v>
      </c>
      <c r="C28" s="119">
        <v>1851.0428775572157</v>
      </c>
      <c r="D28" s="120">
        <v>0.15358974358974364</v>
      </c>
      <c r="E28" s="61">
        <f t="shared" si="0"/>
        <v>19803048662.487087</v>
      </c>
      <c r="F28" s="61">
        <f t="shared" si="1"/>
        <v>9345505901.364958</v>
      </c>
      <c r="G28" s="61">
        <f t="shared" si="2"/>
        <v>7843157070.841598</v>
      </c>
      <c r="H28" s="61">
        <f t="shared" si="3"/>
        <v>8862720535.417423</v>
      </c>
      <c r="I28" s="61">
        <f t="shared" si="4"/>
        <v>15570439584.228607</v>
      </c>
      <c r="J28" s="61">
        <f t="shared" si="5"/>
        <v>26027982345.35074</v>
      </c>
      <c r="K28" s="62">
        <f t="shared" si="6"/>
        <v>3295.5246555774083</v>
      </c>
      <c r="L28" s="22">
        <f t="shared" si="7"/>
        <v>1809.0466645639199</v>
      </c>
      <c r="M28" s="72"/>
      <c r="N28" s="70">
        <f t="shared" si="8"/>
        <v>1.5889878304349425</v>
      </c>
      <c r="O28" s="64">
        <f t="shared" si="9"/>
        <v>0.172105845996113</v>
      </c>
      <c r="P28" s="63">
        <f t="shared" si="10"/>
        <v>1.8216913472333296</v>
      </c>
      <c r="Q28" s="65">
        <f t="shared" si="11"/>
        <v>0.2843488471171658</v>
      </c>
      <c r="U28" s="4"/>
    </row>
    <row r="29" spans="1:17" ht="12.75">
      <c r="A29" s="60">
        <v>1521.6</v>
      </c>
      <c r="B29" s="118">
        <v>2839.526435139253</v>
      </c>
      <c r="C29" s="119">
        <v>1855.7843964534477</v>
      </c>
      <c r="D29" s="120">
        <v>0.18292307692307694</v>
      </c>
      <c r="E29" s="61">
        <f t="shared" si="0"/>
        <v>17900715414.984898</v>
      </c>
      <c r="F29" s="61">
        <f t="shared" si="1"/>
        <v>7706065184.568476</v>
      </c>
      <c r="G29" s="61">
        <f t="shared" si="2"/>
        <v>7645987672.812317</v>
      </c>
      <c r="H29" s="61">
        <f t="shared" si="3"/>
        <v>7252087825.461773</v>
      </c>
      <c r="I29" s="61">
        <f t="shared" si="4"/>
        <v>13720566062.019173</v>
      </c>
      <c r="J29" s="61">
        <f t="shared" si="5"/>
        <v>23915216292.435593</v>
      </c>
      <c r="K29" s="62">
        <f t="shared" si="6"/>
        <v>3191.3302489628372</v>
      </c>
      <c r="L29" s="22">
        <f t="shared" si="7"/>
        <v>1804.4771580260879</v>
      </c>
      <c r="M29" s="72"/>
      <c r="N29" s="70">
        <f t="shared" si="8"/>
        <v>1.5300950048754667</v>
      </c>
      <c r="O29" s="64">
        <f t="shared" si="9"/>
        <v>0.12719694442163584</v>
      </c>
      <c r="P29" s="63">
        <f t="shared" si="10"/>
        <v>1.768562286736743</v>
      </c>
      <c r="Q29" s="65">
        <f t="shared" si="11"/>
        <v>0.2650168962654431</v>
      </c>
    </row>
    <row r="30" spans="1:17" ht="12.75">
      <c r="A30" s="60">
        <v>1521.8</v>
      </c>
      <c r="B30" s="118">
        <v>2760.139718272539</v>
      </c>
      <c r="C30" s="119">
        <v>1819.5153575283994</v>
      </c>
      <c r="D30" s="120">
        <v>0.2514358974358974</v>
      </c>
      <c r="E30" s="61">
        <f t="shared" si="0"/>
        <v>15687183613.349346</v>
      </c>
      <c r="F30" s="61">
        <f t="shared" si="1"/>
        <v>6597829271.584408</v>
      </c>
      <c r="G30" s="61">
        <f t="shared" si="2"/>
        <v>6817015756.323705</v>
      </c>
      <c r="H30" s="61">
        <f t="shared" si="3"/>
        <v>6243437526.745302</v>
      </c>
      <c r="I30" s="61">
        <f t="shared" si="4"/>
        <v>11560388950.73111</v>
      </c>
      <c r="J30" s="61">
        <f t="shared" si="5"/>
        <v>20649743292.496048</v>
      </c>
      <c r="K30" s="62">
        <f t="shared" si="6"/>
        <v>3039.525980972124</v>
      </c>
      <c r="L30" s="22">
        <f t="shared" si="7"/>
        <v>1746.407872022312</v>
      </c>
      <c r="M30" s="72"/>
      <c r="N30" s="70">
        <f t="shared" si="8"/>
        <v>1.516964232729461</v>
      </c>
      <c r="O30" s="64">
        <f t="shared" si="9"/>
        <v>0.1157335539640173</v>
      </c>
      <c r="P30" s="63">
        <f t="shared" si="10"/>
        <v>1.7404445030658289</v>
      </c>
      <c r="Q30" s="65">
        <f t="shared" si="11"/>
        <v>0.2535910492526754</v>
      </c>
    </row>
    <row r="31" spans="1:17" ht="12.75">
      <c r="A31" s="60">
        <v>1522</v>
      </c>
      <c r="B31" s="118">
        <v>2671.306904847514</v>
      </c>
      <c r="C31" s="119">
        <v>1737.3157706923864</v>
      </c>
      <c r="D31" s="120">
        <v>0.2608205128205128</v>
      </c>
      <c r="E31" s="61">
        <f t="shared" si="0"/>
        <v>14536301060.859169</v>
      </c>
      <c r="F31" s="61">
        <f t="shared" si="1"/>
        <v>6338401440.26944</v>
      </c>
      <c r="G31" s="61">
        <f t="shared" si="2"/>
        <v>6148424715.442297</v>
      </c>
      <c r="H31" s="61">
        <f t="shared" si="3"/>
        <v>5991018051.326808</v>
      </c>
      <c r="I31" s="61">
        <f t="shared" si="4"/>
        <v>11226542174.011211</v>
      </c>
      <c r="J31" s="61">
        <f t="shared" si="5"/>
        <v>19424441794.60094</v>
      </c>
      <c r="K31" s="62">
        <f t="shared" si="6"/>
        <v>2958.233155494726</v>
      </c>
      <c r="L31" s="22">
        <f t="shared" si="7"/>
        <v>1664.3323567493464</v>
      </c>
      <c r="M31" s="72"/>
      <c r="N31" s="70">
        <f t="shared" si="8"/>
        <v>1.5376058572143718</v>
      </c>
      <c r="O31" s="64">
        <f t="shared" si="9"/>
        <v>0.13349336219043148</v>
      </c>
      <c r="P31" s="63">
        <f t="shared" si="10"/>
        <v>1.7774293358524453</v>
      </c>
      <c r="Q31" s="65">
        <f t="shared" si="11"/>
        <v>0.2684386560072146</v>
      </c>
    </row>
    <row r="32" spans="1:17" ht="12.75">
      <c r="A32" s="60">
        <v>1522.2001</v>
      </c>
      <c r="B32" s="118">
        <v>2653.867946184866</v>
      </c>
      <c r="C32" s="119">
        <v>1689.3918020573415</v>
      </c>
      <c r="D32" s="120">
        <v>0.25779487179487176</v>
      </c>
      <c r="E32" s="61">
        <f t="shared" si="0"/>
        <v>14397205004.833662</v>
      </c>
      <c r="F32" s="61">
        <f t="shared" si="1"/>
        <v>6618289179.121101</v>
      </c>
      <c r="G32" s="61">
        <f t="shared" si="2"/>
        <v>5834186869.284421</v>
      </c>
      <c r="H32" s="61">
        <f t="shared" si="3"/>
        <v>6273206079.619333</v>
      </c>
      <c r="I32" s="61">
        <f t="shared" si="4"/>
        <v>11471988815.765255</v>
      </c>
      <c r="J32" s="61">
        <f t="shared" si="5"/>
        <v>19250904641.477814</v>
      </c>
      <c r="K32" s="62">
        <f t="shared" si="6"/>
        <v>2941.68286421976</v>
      </c>
      <c r="L32" s="22">
        <f t="shared" si="7"/>
        <v>1619.4235367309323</v>
      </c>
      <c r="M32" s="72"/>
      <c r="N32" s="70">
        <f t="shared" si="8"/>
        <v>1.5709013995172614</v>
      </c>
      <c r="O32" s="64">
        <f t="shared" si="9"/>
        <v>0.15933816926862018</v>
      </c>
      <c r="P32" s="63">
        <f t="shared" si="10"/>
        <v>1.8165000060194394</v>
      </c>
      <c r="Q32" s="65">
        <f t="shared" si="11"/>
        <v>0.2825777150438399</v>
      </c>
    </row>
    <row r="33" spans="1:17" ht="12.75">
      <c r="A33" s="60">
        <v>1522.4</v>
      </c>
      <c r="B33" s="118">
        <v>2630.9855908812146</v>
      </c>
      <c r="C33" s="119">
        <v>1660.5434128318493</v>
      </c>
      <c r="D33" s="120">
        <v>0.25169230769230777</v>
      </c>
      <c r="E33" s="61">
        <f t="shared" si="0"/>
        <v>14249272082.272701</v>
      </c>
      <c r="F33" s="61">
        <f t="shared" si="1"/>
        <v>6681031224.774803</v>
      </c>
      <c r="G33" s="61">
        <f t="shared" si="2"/>
        <v>5676180643.123424</v>
      </c>
      <c r="H33" s="61">
        <f t="shared" si="3"/>
        <v>6328951024.029321</v>
      </c>
      <c r="I33" s="61">
        <f t="shared" si="4"/>
        <v>11614459909.663067</v>
      </c>
      <c r="J33" s="61">
        <f t="shared" si="5"/>
        <v>19182700767.160965</v>
      </c>
      <c r="K33" s="62">
        <f t="shared" si="6"/>
        <v>2929.8441164952205</v>
      </c>
      <c r="L33" s="22">
        <f t="shared" si="7"/>
        <v>1593.7409886830817</v>
      </c>
      <c r="M33" s="72"/>
      <c r="N33" s="70">
        <f t="shared" si="8"/>
        <v>1.5844124101485535</v>
      </c>
      <c r="O33" s="64">
        <f t="shared" si="9"/>
        <v>0.16895368587794504</v>
      </c>
      <c r="P33" s="63">
        <f t="shared" si="10"/>
        <v>1.838343957581319</v>
      </c>
      <c r="Q33" s="65">
        <f t="shared" si="11"/>
        <v>0.2898725729871186</v>
      </c>
    </row>
    <row r="34" spans="1:17" ht="12.75">
      <c r="A34" s="60">
        <v>1522.6</v>
      </c>
      <c r="B34" s="118">
        <v>2599.4375856839615</v>
      </c>
      <c r="C34" s="119">
        <v>1613.593687750581</v>
      </c>
      <c r="D34" s="120">
        <v>0.26266666666666666</v>
      </c>
      <c r="E34" s="61">
        <f t="shared" si="0"/>
        <v>13735333137.004686</v>
      </c>
      <c r="F34" s="61">
        <f t="shared" si="1"/>
        <v>6678537865.206686</v>
      </c>
      <c r="G34" s="61">
        <f t="shared" si="2"/>
        <v>5292596453.8485</v>
      </c>
      <c r="H34" s="61">
        <f t="shared" si="3"/>
        <v>6341275602.873208</v>
      </c>
      <c r="I34" s="61">
        <f t="shared" si="4"/>
        <v>11438924838.879223</v>
      </c>
      <c r="J34" s="61">
        <f t="shared" si="5"/>
        <v>18495720110.677223</v>
      </c>
      <c r="K34" s="62">
        <f t="shared" si="6"/>
        <v>2888.6302701182585</v>
      </c>
      <c r="L34" s="22">
        <f t="shared" si="7"/>
        <v>1545.2214432834687</v>
      </c>
      <c r="M34" s="72"/>
      <c r="N34" s="70">
        <f t="shared" si="8"/>
        <v>1.6109616723325741</v>
      </c>
      <c r="O34" s="64">
        <f t="shared" si="9"/>
        <v>0.18655918972294983</v>
      </c>
      <c r="P34" s="63">
        <f t="shared" si="10"/>
        <v>1.8693956666690803</v>
      </c>
      <c r="Q34" s="65">
        <f t="shared" si="11"/>
        <v>0.2995702914169428</v>
      </c>
    </row>
    <row r="35" spans="1:17" ht="12.75">
      <c r="A35" s="60">
        <v>1522.8</v>
      </c>
      <c r="B35" s="118">
        <v>2576.1908442177396</v>
      </c>
      <c r="C35" s="119">
        <v>1585.9525207050067</v>
      </c>
      <c r="D35" s="120">
        <v>0.27215384615384614</v>
      </c>
      <c r="E35" s="61">
        <f t="shared" si="0"/>
        <v>13342796087.999027</v>
      </c>
      <c r="F35" s="61">
        <f t="shared" si="1"/>
        <v>6600467970.3894005</v>
      </c>
      <c r="G35" s="61">
        <f t="shared" si="2"/>
        <v>5056746088.20722</v>
      </c>
      <c r="H35" s="61">
        <f t="shared" si="3"/>
        <v>6273401976.586623</v>
      </c>
      <c r="I35" s="61">
        <f t="shared" si="4"/>
        <v>11242191738.929695</v>
      </c>
      <c r="J35" s="61">
        <f t="shared" si="5"/>
        <v>17984519856.53932</v>
      </c>
      <c r="K35" s="62">
        <f t="shared" si="6"/>
        <v>2858.542904438275</v>
      </c>
      <c r="L35" s="22">
        <f t="shared" si="7"/>
        <v>1515.7614750986477</v>
      </c>
      <c r="M35" s="72"/>
      <c r="N35" s="70">
        <f t="shared" si="8"/>
        <v>1.624380812530592</v>
      </c>
      <c r="O35" s="64">
        <f t="shared" si="9"/>
        <v>0.19486389242556618</v>
      </c>
      <c r="P35" s="63">
        <f t="shared" si="10"/>
        <v>1.8858791118518416</v>
      </c>
      <c r="Q35" s="65">
        <f t="shared" si="11"/>
        <v>0.30442316756059606</v>
      </c>
    </row>
    <row r="36" spans="1:17" ht="12.75">
      <c r="A36" s="60">
        <v>1523</v>
      </c>
      <c r="B36" s="118">
        <v>2590.902460554158</v>
      </c>
      <c r="C36" s="119">
        <v>1623.4646488949238</v>
      </c>
      <c r="D36" s="120">
        <v>0.2874871794871795</v>
      </c>
      <c r="E36" s="61">
        <f t="shared" si="0"/>
        <v>13253738490.362532</v>
      </c>
      <c r="F36" s="61">
        <f t="shared" si="1"/>
        <v>6315316984.525743</v>
      </c>
      <c r="G36" s="61">
        <f t="shared" si="2"/>
        <v>5203816129.377592</v>
      </c>
      <c r="H36" s="61">
        <f t="shared" si="3"/>
        <v>6000010284.302348</v>
      </c>
      <c r="I36" s="61">
        <f t="shared" si="4"/>
        <v>10822890448.913578</v>
      </c>
      <c r="J36" s="61">
        <f t="shared" si="5"/>
        <v>17761311954.750366</v>
      </c>
      <c r="K36" s="62">
        <f t="shared" si="6"/>
        <v>2857.2180788698633</v>
      </c>
      <c r="L36" s="22">
        <f t="shared" si="7"/>
        <v>1546.560236215498</v>
      </c>
      <c r="M36" s="72"/>
      <c r="N36" s="70">
        <f t="shared" si="8"/>
        <v>1.595909379559179</v>
      </c>
      <c r="O36" s="64">
        <f t="shared" si="9"/>
        <v>0.176778489529377</v>
      </c>
      <c r="P36" s="63">
        <f t="shared" si="10"/>
        <v>1.8474664044522466</v>
      </c>
      <c r="Q36" s="65">
        <f t="shared" si="11"/>
        <v>0.29280040376907257</v>
      </c>
    </row>
    <row r="37" spans="1:17" ht="12.75">
      <c r="A37" s="60">
        <v>1523.2001</v>
      </c>
      <c r="B37" s="118">
        <v>2611.3731043716216</v>
      </c>
      <c r="C37" s="119">
        <v>1572.515696458553</v>
      </c>
      <c r="D37" s="120">
        <v>0.27948717948717944</v>
      </c>
      <c r="E37" s="61">
        <f t="shared" si="0"/>
        <v>13592202918.55013</v>
      </c>
      <c r="F37" s="61">
        <f t="shared" si="1"/>
        <v>7020457806.436321</v>
      </c>
      <c r="G37" s="61">
        <f t="shared" si="2"/>
        <v>4928808834.085358</v>
      </c>
      <c r="H37" s="61">
        <f t="shared" si="3"/>
        <v>6710845116.69114</v>
      </c>
      <c r="I37" s="61">
        <f t="shared" si="4"/>
        <v>11443164574.082619</v>
      </c>
      <c r="J37" s="61">
        <f t="shared" si="5"/>
        <v>18014909686.196426</v>
      </c>
      <c r="K37" s="62">
        <f t="shared" si="6"/>
        <v>2868.853860218376</v>
      </c>
      <c r="L37" s="22">
        <f t="shared" si="7"/>
        <v>1500.5945619885727</v>
      </c>
      <c r="M37" s="72"/>
      <c r="N37" s="70">
        <f t="shared" si="8"/>
        <v>1.6606340466124878</v>
      </c>
      <c r="O37" s="64">
        <f t="shared" si="9"/>
        <v>0.21553822981897391</v>
      </c>
      <c r="P37" s="63">
        <f t="shared" si="10"/>
        <v>1.9118114465352989</v>
      </c>
      <c r="Q37" s="65">
        <f t="shared" si="11"/>
        <v>0.31167771478353556</v>
      </c>
    </row>
    <row r="38" spans="1:17" ht="12.75">
      <c r="A38" s="60">
        <v>1523.4</v>
      </c>
      <c r="B38" s="118">
        <v>2639.3992093943607</v>
      </c>
      <c r="C38" s="119">
        <v>1597.1282356620209</v>
      </c>
      <c r="D38" s="120">
        <v>0.26538461538461544</v>
      </c>
      <c r="E38" s="61">
        <f t="shared" si="0"/>
        <v>14116394961.864222</v>
      </c>
      <c r="F38" s="61">
        <f t="shared" si="1"/>
        <v>7224606346.401212</v>
      </c>
      <c r="G38" s="61">
        <f t="shared" si="2"/>
        <v>5168841461.597258</v>
      </c>
      <c r="H38" s="61">
        <f t="shared" si="3"/>
        <v>6902813669.352711</v>
      </c>
      <c r="I38" s="61">
        <f t="shared" si="4"/>
        <v>11788169916.071056</v>
      </c>
      <c r="J38" s="61">
        <f t="shared" si="5"/>
        <v>18679958531.534065</v>
      </c>
      <c r="K38" s="62">
        <f t="shared" si="6"/>
        <v>2905.922755530936</v>
      </c>
      <c r="L38" s="22">
        <f t="shared" si="7"/>
        <v>1528.5959964207257</v>
      </c>
      <c r="M38" s="72"/>
      <c r="N38" s="70">
        <f t="shared" si="8"/>
        <v>1.6525906627029927</v>
      </c>
      <c r="O38" s="64">
        <f t="shared" si="9"/>
        <v>0.2111589519166866</v>
      </c>
      <c r="P38" s="63">
        <f t="shared" si="10"/>
        <v>1.9010404072333573</v>
      </c>
      <c r="Q38" s="65">
        <f t="shared" si="11"/>
        <v>0.3087189447459421</v>
      </c>
    </row>
    <row r="39" spans="1:17" ht="12.75">
      <c r="A39" s="60">
        <v>1523.6</v>
      </c>
      <c r="B39" s="118">
        <v>2657.3687107058213</v>
      </c>
      <c r="C39" s="119">
        <v>1564.5035423489207</v>
      </c>
      <c r="D39" s="120">
        <v>0.26010256410256416</v>
      </c>
      <c r="E39" s="61">
        <f t="shared" si="0"/>
        <v>14396917630.69067</v>
      </c>
      <c r="F39" s="61">
        <f t="shared" si="1"/>
        <v>7743301765.99839</v>
      </c>
      <c r="G39" s="61">
        <f t="shared" si="2"/>
        <v>4990211898.51921</v>
      </c>
      <c r="H39" s="61">
        <f t="shared" si="3"/>
        <v>7426305053.584957</v>
      </c>
      <c r="I39" s="61">
        <f t="shared" si="4"/>
        <v>12236982444.569279</v>
      </c>
      <c r="J39" s="61">
        <f t="shared" si="5"/>
        <v>18890598309.26156</v>
      </c>
      <c r="K39" s="62">
        <f t="shared" si="6"/>
        <v>2916.521106300331</v>
      </c>
      <c r="L39" s="22">
        <f t="shared" si="7"/>
        <v>1499.0004414545076</v>
      </c>
      <c r="M39" s="72"/>
      <c r="N39" s="70">
        <f t="shared" si="8"/>
        <v>1.698537995456431</v>
      </c>
      <c r="O39" s="64">
        <f t="shared" si="9"/>
        <v>0.2347524180833889</v>
      </c>
      <c r="P39" s="63">
        <f t="shared" si="10"/>
        <v>1.9456439275430615</v>
      </c>
      <c r="Q39" s="65">
        <f t="shared" si="11"/>
        <v>0.320500964827038</v>
      </c>
    </row>
    <row r="40" spans="1:17" ht="12.75">
      <c r="A40" s="60">
        <v>1523.8</v>
      </c>
      <c r="B40" s="118">
        <v>2655.667247018482</v>
      </c>
      <c r="C40" s="119">
        <v>1584.4802065148122</v>
      </c>
      <c r="D40" s="120">
        <v>0.26471794871794874</v>
      </c>
      <c r="E40" s="61">
        <f t="shared" si="0"/>
        <v>14301994133.218805</v>
      </c>
      <c r="F40" s="61">
        <f t="shared" si="1"/>
        <v>7513684333.87381</v>
      </c>
      <c r="G40" s="61">
        <f t="shared" si="2"/>
        <v>5091232349.508747</v>
      </c>
      <c r="H40" s="61">
        <f t="shared" si="3"/>
        <v>7197339572.631998</v>
      </c>
      <c r="I40" s="61">
        <f t="shared" si="4"/>
        <v>12005303736.339447</v>
      </c>
      <c r="J40" s="61">
        <f t="shared" si="5"/>
        <v>18793613535.68444</v>
      </c>
      <c r="K40" s="62">
        <f t="shared" si="6"/>
        <v>2914.0252174445095</v>
      </c>
      <c r="L40" s="22">
        <f t="shared" si="7"/>
        <v>1516.6997616343579</v>
      </c>
      <c r="M40" s="72"/>
      <c r="N40" s="70">
        <f t="shared" si="8"/>
        <v>1.676049493139349</v>
      </c>
      <c r="O40" s="64">
        <f t="shared" si="9"/>
        <v>0.2236258808412034</v>
      </c>
      <c r="P40" s="63">
        <f t="shared" si="10"/>
        <v>1.921293383935413</v>
      </c>
      <c r="Q40" s="65">
        <f t="shared" si="11"/>
        <v>0.3142208905031309</v>
      </c>
    </row>
    <row r="41" spans="1:17" ht="12.75">
      <c r="A41" s="66">
        <v>1524</v>
      </c>
      <c r="B41" s="118">
        <v>2718.1506138127716</v>
      </c>
      <c r="C41" s="119">
        <v>1632.0434097434297</v>
      </c>
      <c r="D41" s="120">
        <v>0.26574358974358964</v>
      </c>
      <c r="E41" s="61">
        <f t="shared" si="0"/>
        <v>14965107203.574064</v>
      </c>
      <c r="F41" s="61">
        <f t="shared" si="1"/>
        <v>7771695020.43092</v>
      </c>
      <c r="G41" s="61">
        <f t="shared" si="2"/>
        <v>5395059137.357359</v>
      </c>
      <c r="H41" s="61">
        <f t="shared" si="3"/>
        <v>7462103621.751997</v>
      </c>
      <c r="I41" s="61">
        <f t="shared" si="4"/>
        <v>12176458023.712742</v>
      </c>
      <c r="J41" s="61">
        <f t="shared" si="5"/>
        <v>19369870206.85589</v>
      </c>
      <c r="K41" s="62">
        <f t="shared" si="6"/>
        <v>2959.4950474778116</v>
      </c>
      <c r="L41" s="22">
        <f t="shared" si="7"/>
        <v>1561.896914596952</v>
      </c>
      <c r="M41" s="72"/>
      <c r="N41" s="70">
        <f t="shared" si="8"/>
        <v>1.665489163820763</v>
      </c>
      <c r="O41" s="64">
        <f t="shared" si="9"/>
        <v>0.21812789758065612</v>
      </c>
      <c r="P41" s="63">
        <f t="shared" si="10"/>
        <v>1.8948081783243103</v>
      </c>
      <c r="Q41" s="65">
        <f t="shared" si="11"/>
        <v>0.30697201877982333</v>
      </c>
    </row>
    <row r="42" spans="1:17" ht="12.75">
      <c r="A42" s="66">
        <v>1524.2001</v>
      </c>
      <c r="B42" s="118">
        <v>2932.4558643399</v>
      </c>
      <c r="C42" s="119">
        <v>1855.0325456184964</v>
      </c>
      <c r="D42" s="120">
        <v>0.2530769230769231</v>
      </c>
      <c r="E42" s="61">
        <f t="shared" si="0"/>
        <v>17673871344.852375</v>
      </c>
      <c r="F42" s="61">
        <f t="shared" si="1"/>
        <v>8243896719.631798</v>
      </c>
      <c r="G42" s="61">
        <f t="shared" si="2"/>
        <v>7072480968.915433</v>
      </c>
      <c r="H42" s="61">
        <f t="shared" si="3"/>
        <v>7929118862.059223</v>
      </c>
      <c r="I42" s="61">
        <f t="shared" si="4"/>
        <v>12698669045.446232</v>
      </c>
      <c r="J42" s="61">
        <f t="shared" si="5"/>
        <v>22128643670.66681</v>
      </c>
      <c r="K42" s="62">
        <f t="shared" si="6"/>
        <v>3148.3945080821327</v>
      </c>
      <c r="L42" s="22">
        <f t="shared" si="7"/>
        <v>1779.9083569016616</v>
      </c>
      <c r="M42" s="72"/>
      <c r="N42" s="70">
        <f t="shared" si="8"/>
        <v>1.580811005858754</v>
      </c>
      <c r="O42" s="64">
        <f t="shared" si="9"/>
        <v>0.1664361598753798</v>
      </c>
      <c r="P42" s="63">
        <f t="shared" si="10"/>
        <v>1.768852028743005</v>
      </c>
      <c r="Q42" s="65">
        <f t="shared" si="11"/>
        <v>0.2651300298417756</v>
      </c>
    </row>
    <row r="43" spans="1:17" ht="12.75">
      <c r="A43" s="66">
        <v>1524.4</v>
      </c>
      <c r="B43" s="118">
        <v>2893.981589067927</v>
      </c>
      <c r="C43" s="119">
        <v>1837.605981627983</v>
      </c>
      <c r="D43" s="120">
        <v>0.24302564102564103</v>
      </c>
      <c r="E43" s="61">
        <f t="shared" si="0"/>
        <v>17410970689.61226</v>
      </c>
      <c r="F43" s="61">
        <f t="shared" si="1"/>
        <v>8050989305.870266</v>
      </c>
      <c r="G43" s="61">
        <f t="shared" si="2"/>
        <v>7019986037.806495</v>
      </c>
      <c r="H43" s="61">
        <f t="shared" si="3"/>
        <v>7718603936.664707</v>
      </c>
      <c r="I43" s="61">
        <f t="shared" si="4"/>
        <v>12717506536.648602</v>
      </c>
      <c r="J43" s="61">
        <f t="shared" si="5"/>
        <v>22077487920.390594</v>
      </c>
      <c r="K43" s="62">
        <f t="shared" si="6"/>
        <v>3133.1367991341144</v>
      </c>
      <c r="L43" s="22">
        <f t="shared" si="7"/>
        <v>1766.7400484965933</v>
      </c>
      <c r="M43" s="72"/>
      <c r="N43" s="70">
        <f t="shared" si="8"/>
        <v>1.5748651332229955</v>
      </c>
      <c r="O43" s="64">
        <f t="shared" si="9"/>
        <v>0.16220785262219833</v>
      </c>
      <c r="P43" s="63">
        <f t="shared" si="10"/>
        <v>1.773399998375684</v>
      </c>
      <c r="Q43" s="65">
        <f t="shared" si="11"/>
        <v>0.26689406740416904</v>
      </c>
    </row>
    <row r="44" spans="1:17" ht="12.75">
      <c r="A44" s="66">
        <v>1524.6</v>
      </c>
      <c r="B44" s="118">
        <v>2863.152204598566</v>
      </c>
      <c r="C44" s="119">
        <v>1855.3261218043865</v>
      </c>
      <c r="D44" s="120">
        <v>0.24199999999999988</v>
      </c>
      <c r="E44" s="61">
        <f t="shared" si="0"/>
        <v>17061749269.841778</v>
      </c>
      <c r="F44" s="61">
        <f t="shared" si="1"/>
        <v>7509317611.864296</v>
      </c>
      <c r="G44" s="61">
        <f t="shared" si="2"/>
        <v>7164323743.483112</v>
      </c>
      <c r="H44" s="61">
        <f t="shared" si="3"/>
        <v>7162823652.554899</v>
      </c>
      <c r="I44" s="61">
        <f t="shared" si="4"/>
        <v>12354639138.521446</v>
      </c>
      <c r="J44" s="61">
        <f t="shared" si="5"/>
        <v>21907070796.498928</v>
      </c>
      <c r="K44" s="62">
        <f t="shared" si="6"/>
        <v>3119.8473882256094</v>
      </c>
      <c r="L44" s="22">
        <f t="shared" si="7"/>
        <v>1784.1394484591199</v>
      </c>
      <c r="M44" s="72"/>
      <c r="N44" s="70">
        <f t="shared" si="8"/>
        <v>1.5432069709739356</v>
      </c>
      <c r="O44" s="64">
        <f t="shared" si="9"/>
        <v>0.13807134873593152</v>
      </c>
      <c r="P44" s="63">
        <f t="shared" si="10"/>
        <v>1.7486566932422685</v>
      </c>
      <c r="Q44" s="65">
        <f t="shared" si="11"/>
        <v>0.2570220896512783</v>
      </c>
    </row>
    <row r="45" spans="1:17" ht="12.75">
      <c r="A45" s="66">
        <v>1524.8</v>
      </c>
      <c r="B45" s="118">
        <v>2812.300326676806</v>
      </c>
      <c r="C45" s="119">
        <v>1899.976136299728</v>
      </c>
      <c r="D45" s="120">
        <v>0.24082051282051273</v>
      </c>
      <c r="E45" s="61">
        <f t="shared" si="0"/>
        <v>16482992865.57617</v>
      </c>
      <c r="F45" s="61">
        <f t="shared" si="1"/>
        <v>6451912608.578424</v>
      </c>
      <c r="G45" s="61">
        <f t="shared" si="2"/>
        <v>7523310192.74831</v>
      </c>
      <c r="H45" s="61">
        <f t="shared" si="3"/>
        <v>6078125036.298885</v>
      </c>
      <c r="I45" s="61">
        <f t="shared" si="4"/>
        <v>11641492484.039852</v>
      </c>
      <c r="J45" s="61">
        <f t="shared" si="5"/>
        <v>21672572741.037598</v>
      </c>
      <c r="K45" s="62">
        <f t="shared" si="6"/>
        <v>3101.7639608261406</v>
      </c>
      <c r="L45" s="22">
        <f t="shared" si="7"/>
        <v>1827.5025653231573</v>
      </c>
      <c r="M45" s="72"/>
      <c r="N45" s="70">
        <f t="shared" si="8"/>
        <v>1.4801766574573205</v>
      </c>
      <c r="O45" s="64">
        <f t="shared" si="9"/>
        <v>0.0801575531483751</v>
      </c>
      <c r="P45" s="63">
        <f t="shared" si="10"/>
        <v>1.6972692786768568</v>
      </c>
      <c r="Q45" s="65">
        <f t="shared" si="11"/>
        <v>0.23414479492933313</v>
      </c>
    </row>
    <row r="46" spans="1:17" ht="12.75">
      <c r="A46" s="66">
        <v>1525</v>
      </c>
      <c r="B46" s="118">
        <v>2895.6408154472015</v>
      </c>
      <c r="C46" s="119">
        <v>1881.4916164496553</v>
      </c>
      <c r="D46" s="120">
        <v>0.22635897435897426</v>
      </c>
      <c r="E46" s="61">
        <f t="shared" si="0"/>
        <v>17759343265.64593</v>
      </c>
      <c r="F46" s="61">
        <f t="shared" si="1"/>
        <v>7762086783.807247</v>
      </c>
      <c r="G46" s="61">
        <f t="shared" si="2"/>
        <v>7497942361.379014</v>
      </c>
      <c r="H46" s="61">
        <f t="shared" si="3"/>
        <v>7397717002.440837</v>
      </c>
      <c r="I46" s="61">
        <f t="shared" si="4"/>
        <v>12804142469.080797</v>
      </c>
      <c r="J46" s="61">
        <f t="shared" si="5"/>
        <v>22801398950.91948</v>
      </c>
      <c r="K46" s="62">
        <f t="shared" si="6"/>
        <v>3164.7993858529476</v>
      </c>
      <c r="L46" s="22">
        <f t="shared" si="7"/>
        <v>1814.832248081315</v>
      </c>
      <c r="M46" s="72"/>
      <c r="N46" s="70">
        <f t="shared" si="8"/>
        <v>1.5390134030526426</v>
      </c>
      <c r="O46" s="64">
        <f t="shared" si="9"/>
        <v>0.13465308336889922</v>
      </c>
      <c r="P46" s="63">
        <f t="shared" si="10"/>
        <v>1.7438522977530573</v>
      </c>
      <c r="Q46" s="65">
        <f t="shared" si="11"/>
        <v>0.25502454894720733</v>
      </c>
    </row>
    <row r="47" spans="1:17" ht="12.75">
      <c r="A47" s="66">
        <v>1525.2001</v>
      </c>
      <c r="B47" s="118">
        <v>3005.542822072466</v>
      </c>
      <c r="C47" s="119">
        <v>1813.3546680554546</v>
      </c>
      <c r="D47" s="120">
        <v>0.21615384615384614</v>
      </c>
      <c r="E47" s="61">
        <f t="shared" si="0"/>
        <v>19349649591.817444</v>
      </c>
      <c r="F47" s="61">
        <f t="shared" si="1"/>
        <v>9958224248.783405</v>
      </c>
      <c r="G47" s="61">
        <f t="shared" si="2"/>
        <v>7043569007.275529</v>
      </c>
      <c r="H47" s="61">
        <f t="shared" si="3"/>
        <v>9631948641.856243</v>
      </c>
      <c r="I47" s="61">
        <f t="shared" si="4"/>
        <v>14499539142.224995</v>
      </c>
      <c r="J47" s="61">
        <f t="shared" si="5"/>
        <v>23890964485.259033</v>
      </c>
      <c r="K47" s="62">
        <f t="shared" si="6"/>
        <v>3227.6173078266565</v>
      </c>
      <c r="L47" s="22">
        <f t="shared" si="7"/>
        <v>1752.5143438458765</v>
      </c>
      <c r="M47" s="72"/>
      <c r="N47" s="70">
        <f t="shared" si="8"/>
        <v>1.6574489673856527</v>
      </c>
      <c r="O47" s="64">
        <f t="shared" si="9"/>
        <v>0.2138175327681831</v>
      </c>
      <c r="P47" s="63">
        <f t="shared" si="10"/>
        <v>1.8417066423226416</v>
      </c>
      <c r="Q47" s="65">
        <f t="shared" si="11"/>
        <v>0.2909597060127128</v>
      </c>
    </row>
    <row r="48" spans="1:17" ht="12.75">
      <c r="A48" s="60">
        <v>1525.4</v>
      </c>
      <c r="B48" s="118">
        <v>2956.7236190770172</v>
      </c>
      <c r="C48" s="119">
        <v>1726.0046943875677</v>
      </c>
      <c r="D48" s="120">
        <v>0.22743589743589732</v>
      </c>
      <c r="E48" s="61">
        <f t="shared" si="0"/>
        <v>18494379060.198185</v>
      </c>
      <c r="F48" s="61">
        <f t="shared" si="1"/>
        <v>10091251131.18686</v>
      </c>
      <c r="G48" s="61">
        <f t="shared" si="2"/>
        <v>6302345946.758494</v>
      </c>
      <c r="H48" s="61">
        <f t="shared" si="3"/>
        <v>9784404882.113997</v>
      </c>
      <c r="I48" s="61">
        <f t="shared" si="4"/>
        <v>14404248944.82621</v>
      </c>
      <c r="J48" s="61">
        <f t="shared" si="5"/>
        <v>22807376873.837536</v>
      </c>
      <c r="K48" s="62">
        <f t="shared" si="6"/>
        <v>3166.4502460871063</v>
      </c>
      <c r="L48" s="22">
        <f t="shared" si="7"/>
        <v>1664.5088870513648</v>
      </c>
      <c r="M48" s="72"/>
      <c r="N48" s="70">
        <f t="shared" si="8"/>
        <v>1.713044946338423</v>
      </c>
      <c r="O48" s="64">
        <f t="shared" si="9"/>
        <v>0.2415383518024075</v>
      </c>
      <c r="P48" s="63">
        <f t="shared" si="10"/>
        <v>1.9023330369214144</v>
      </c>
      <c r="Q48" s="65">
        <f t="shared" si="11"/>
        <v>0.3090780327948817</v>
      </c>
    </row>
    <row r="49" spans="1:17" ht="12.75">
      <c r="A49" s="60">
        <v>1525.6</v>
      </c>
      <c r="B49" s="118">
        <v>2917.84146258554</v>
      </c>
      <c r="C49" s="119">
        <v>1727.708628159612</v>
      </c>
      <c r="D49" s="120">
        <v>0.23871794871794874</v>
      </c>
      <c r="E49" s="61">
        <f t="shared" si="0"/>
        <v>17785434846.10304</v>
      </c>
      <c r="F49" s="61">
        <f t="shared" si="1"/>
        <v>9471227594.354649</v>
      </c>
      <c r="G49" s="61">
        <f t="shared" si="2"/>
        <v>6235655438.811293</v>
      </c>
      <c r="H49" s="61">
        <f t="shared" si="3"/>
        <v>9165344045.940195</v>
      </c>
      <c r="I49" s="61">
        <f t="shared" si="4"/>
        <v>13789451344.89573</v>
      </c>
      <c r="J49" s="61">
        <f t="shared" si="5"/>
        <v>22103658596.64412</v>
      </c>
      <c r="K49" s="62">
        <f t="shared" si="6"/>
        <v>3130.0511056281</v>
      </c>
      <c r="L49" s="22">
        <f t="shared" si="7"/>
        <v>1662.4952045458845</v>
      </c>
      <c r="M49" s="72"/>
      <c r="N49" s="70">
        <f t="shared" si="8"/>
        <v>1.6888504317384117</v>
      </c>
      <c r="O49" s="64">
        <f t="shared" si="9"/>
        <v>0.23005305041261104</v>
      </c>
      <c r="P49" s="63">
        <f t="shared" si="10"/>
        <v>1.8827429378859968</v>
      </c>
      <c r="Q49" s="65">
        <f t="shared" si="11"/>
        <v>0.3035148034447792</v>
      </c>
    </row>
    <row r="50" spans="1:17" ht="12.75">
      <c r="A50" s="60">
        <v>1525.8</v>
      </c>
      <c r="B50" s="118">
        <v>2881.7231321102918</v>
      </c>
      <c r="C50" s="119">
        <v>1758.0328034856868</v>
      </c>
      <c r="D50" s="120">
        <v>0.24215384615384614</v>
      </c>
      <c r="E50" s="61">
        <f t="shared" si="0"/>
        <v>17280795969.718243</v>
      </c>
      <c r="F50" s="61">
        <f t="shared" si="1"/>
        <v>8705444627.050802</v>
      </c>
      <c r="G50" s="61">
        <f t="shared" si="2"/>
        <v>6431513507.000581</v>
      </c>
      <c r="H50" s="61">
        <f t="shared" si="3"/>
        <v>8386844645.856659</v>
      </c>
      <c r="I50" s="61">
        <f t="shared" si="4"/>
        <v>13193211426.016275</v>
      </c>
      <c r="J50" s="61">
        <f t="shared" si="5"/>
        <v>21768562768.683716</v>
      </c>
      <c r="K50" s="62">
        <f t="shared" si="6"/>
        <v>3110.1444856112275</v>
      </c>
      <c r="L50" s="22">
        <f t="shared" si="7"/>
        <v>1690.5276561109483</v>
      </c>
      <c r="M50" s="72"/>
      <c r="N50" s="70">
        <f t="shared" si="8"/>
        <v>1.639174835871459</v>
      </c>
      <c r="O50" s="64">
        <f t="shared" si="9"/>
        <v>0.20359728723527323</v>
      </c>
      <c r="P50" s="63">
        <f t="shared" si="10"/>
        <v>1.8397477700933338</v>
      </c>
      <c r="Q50" s="65">
        <f t="shared" si="11"/>
        <v>0.2903275461509874</v>
      </c>
    </row>
    <row r="51" spans="1:17" ht="12.75">
      <c r="A51" s="60">
        <v>1526</v>
      </c>
      <c r="B51" s="118">
        <v>2843.6921930696376</v>
      </c>
      <c r="C51" s="119">
        <v>1782.0902778421312</v>
      </c>
      <c r="D51" s="120">
        <v>0.23353846153846156</v>
      </c>
      <c r="E51" s="61">
        <f t="shared" si="0"/>
        <v>16991408600.085194</v>
      </c>
      <c r="F51" s="61">
        <f t="shared" si="1"/>
        <v>8094024268.963364</v>
      </c>
      <c r="G51" s="61">
        <f t="shared" si="2"/>
        <v>6673038248.341373</v>
      </c>
      <c r="H51" s="61">
        <f t="shared" si="3"/>
        <v>7749009017.642913</v>
      </c>
      <c r="I51" s="61">
        <f t="shared" si="4"/>
        <v>12905378117.12969</v>
      </c>
      <c r="J51" s="61">
        <f t="shared" si="5"/>
        <v>21802762448.25152</v>
      </c>
      <c r="K51" s="62">
        <f t="shared" si="6"/>
        <v>3102.8023328120776</v>
      </c>
      <c r="L51" s="22">
        <f t="shared" si="7"/>
        <v>1716.5646113518753</v>
      </c>
      <c r="M51" s="72"/>
      <c r="N51" s="70">
        <f t="shared" si="8"/>
        <v>1.5957060247884647</v>
      </c>
      <c r="O51" s="64">
        <f t="shared" si="9"/>
        <v>0.1766428214503068</v>
      </c>
      <c r="P51" s="63">
        <f t="shared" si="10"/>
        <v>1.8075651288001766</v>
      </c>
      <c r="Q51" s="65">
        <f t="shared" si="11"/>
        <v>0.2794725746428013</v>
      </c>
    </row>
    <row r="52" spans="1:17" ht="12.75">
      <c r="A52" s="60">
        <v>1526.2001</v>
      </c>
      <c r="B52" s="118">
        <v>2848.3804251321717</v>
      </c>
      <c r="C52" s="119">
        <v>1761.3038721208845</v>
      </c>
      <c r="D52" s="120">
        <v>0.19887179487179485</v>
      </c>
      <c r="E52" s="61">
        <f t="shared" si="0"/>
        <v>17708441450.784145</v>
      </c>
      <c r="F52" s="61">
        <f t="shared" si="1"/>
        <v>8680438939.478252</v>
      </c>
      <c r="G52" s="61">
        <f t="shared" si="2"/>
        <v>6771001883.479421</v>
      </c>
      <c r="H52" s="61">
        <f t="shared" si="3"/>
        <v>8290854064.355886</v>
      </c>
      <c r="I52" s="61">
        <f t="shared" si="4"/>
        <v>13971045934.107182</v>
      </c>
      <c r="J52" s="61">
        <f t="shared" si="5"/>
        <v>22999048445.413074</v>
      </c>
      <c r="K52" s="62">
        <f t="shared" si="6"/>
        <v>3147.290097165744</v>
      </c>
      <c r="L52" s="22">
        <f t="shared" si="7"/>
        <v>1707.6871424714548</v>
      </c>
      <c r="M52" s="72"/>
      <c r="N52" s="70">
        <f t="shared" si="8"/>
        <v>1.617199888229552</v>
      </c>
      <c r="O52" s="64">
        <f t="shared" si="9"/>
        <v>0.1904667750704667</v>
      </c>
      <c r="P52" s="63">
        <f t="shared" si="10"/>
        <v>1.8430132890798838</v>
      </c>
      <c r="Q52" s="65">
        <f t="shared" si="11"/>
        <v>0.2913796384044691</v>
      </c>
    </row>
    <row r="53" spans="1:17" ht="12.75">
      <c r="A53" s="60">
        <v>1526.4</v>
      </c>
      <c r="B53" s="118">
        <v>2841.539557498411</v>
      </c>
      <c r="C53" s="119">
        <v>1734.4287754221727</v>
      </c>
      <c r="D53" s="120">
        <v>0.2133333333333333</v>
      </c>
      <c r="E53" s="61">
        <f t="shared" si="0"/>
        <v>17349080376.105</v>
      </c>
      <c r="F53" s="61">
        <f t="shared" si="1"/>
        <v>8730797923.206198</v>
      </c>
      <c r="G53" s="61">
        <f t="shared" si="2"/>
        <v>6463711839.674102</v>
      </c>
      <c r="H53" s="61">
        <f t="shared" si="3"/>
        <v>8369258283.561644</v>
      </c>
      <c r="I53" s="61">
        <f t="shared" si="4"/>
        <v>13709834999.82555</v>
      </c>
      <c r="J53" s="61">
        <f t="shared" si="5"/>
        <v>22328117452.72435</v>
      </c>
      <c r="K53" s="62">
        <f t="shared" si="6"/>
        <v>3117.1022011804735</v>
      </c>
      <c r="L53" s="22">
        <f t="shared" si="7"/>
        <v>1677.127117944564</v>
      </c>
      <c r="M53" s="72"/>
      <c r="N53" s="70">
        <f t="shared" si="8"/>
        <v>1.6383143532698592</v>
      </c>
      <c r="O53" s="64">
        <f t="shared" si="9"/>
        <v>0.20310091853842602</v>
      </c>
      <c r="P53" s="63">
        <f t="shared" si="10"/>
        <v>1.8585962672887308</v>
      </c>
      <c r="Q53" s="65">
        <f t="shared" si="11"/>
        <v>0.2962825712689489</v>
      </c>
    </row>
    <row r="54" spans="1:17" ht="12.75">
      <c r="A54" s="60">
        <v>1526.6</v>
      </c>
      <c r="B54" s="118">
        <v>2842.011177629962</v>
      </c>
      <c r="C54" s="119">
        <v>1694.410951587968</v>
      </c>
      <c r="D54" s="120">
        <v>0.23830769230769236</v>
      </c>
      <c r="E54" s="61">
        <f t="shared" si="0"/>
        <v>16880801152.643824</v>
      </c>
      <c r="F54" s="61">
        <f t="shared" si="1"/>
        <v>8880290147.60812</v>
      </c>
      <c r="G54" s="61">
        <f t="shared" si="2"/>
        <v>6000383253.776777</v>
      </c>
      <c r="H54" s="61">
        <f t="shared" si="3"/>
        <v>8560501383.717561</v>
      </c>
      <c r="I54" s="61">
        <f t="shared" si="4"/>
        <v>13377268976.11885</v>
      </c>
      <c r="J54" s="61">
        <f t="shared" si="5"/>
        <v>21377779981.154552</v>
      </c>
      <c r="K54" s="62">
        <f t="shared" si="6"/>
        <v>3077.7653436608825</v>
      </c>
      <c r="L54" s="22">
        <f t="shared" si="7"/>
        <v>1630.5859606976046</v>
      </c>
      <c r="M54" s="72"/>
      <c r="N54" s="70">
        <f t="shared" si="8"/>
        <v>1.6772856519644694</v>
      </c>
      <c r="O54" s="64">
        <f t="shared" si="9"/>
        <v>0.22425768433023224</v>
      </c>
      <c r="P54" s="63">
        <f t="shared" si="10"/>
        <v>1.8875210616581901</v>
      </c>
      <c r="Q54" s="65">
        <f t="shared" si="11"/>
        <v>0.3048959989731634</v>
      </c>
    </row>
    <row r="55" spans="1:17" ht="12.75">
      <c r="A55" s="60">
        <v>1526.8</v>
      </c>
      <c r="B55" s="118">
        <v>2838.502814659391</v>
      </c>
      <c r="C55" s="119">
        <v>1702.4093177628708</v>
      </c>
      <c r="D55" s="120">
        <v>0.25476923076923075</v>
      </c>
      <c r="E55" s="61">
        <f t="shared" si="0"/>
        <v>16527463619.118826</v>
      </c>
      <c r="F55" s="61">
        <f t="shared" si="1"/>
        <v>8600730009.017576</v>
      </c>
      <c r="G55" s="61">
        <f t="shared" si="2"/>
        <v>5945050207.575937</v>
      </c>
      <c r="H55" s="61">
        <f t="shared" si="3"/>
        <v>8295818470.514995</v>
      </c>
      <c r="I55" s="61">
        <f t="shared" si="4"/>
        <v>12929489576.128094</v>
      </c>
      <c r="J55" s="61">
        <f t="shared" si="5"/>
        <v>20856223186.229343</v>
      </c>
      <c r="K55" s="62">
        <f t="shared" si="6"/>
        <v>3058.4498120200597</v>
      </c>
      <c r="L55" s="22">
        <f t="shared" si="7"/>
        <v>1632.906390997535</v>
      </c>
      <c r="M55" s="72"/>
      <c r="N55" s="70">
        <f t="shared" si="8"/>
        <v>1.667344501138807</v>
      </c>
      <c r="O55" s="64">
        <f t="shared" si="9"/>
        <v>0.219107070552956</v>
      </c>
      <c r="P55" s="63">
        <f t="shared" si="10"/>
        <v>1.8730098852461878</v>
      </c>
      <c r="Q55" s="65">
        <f t="shared" si="11"/>
        <v>0.3006511554762736</v>
      </c>
    </row>
    <row r="56" spans="1:17" ht="12.75">
      <c r="A56" s="60">
        <v>1527</v>
      </c>
      <c r="B56" s="118">
        <v>2815.4548198334155</v>
      </c>
      <c r="C56" s="119">
        <v>1721.7067623476505</v>
      </c>
      <c r="D56" s="120">
        <v>0.24805128205128196</v>
      </c>
      <c r="E56" s="61">
        <f t="shared" si="0"/>
        <v>16385296414.344498</v>
      </c>
      <c r="F56" s="61">
        <f t="shared" si="1"/>
        <v>8215442624.237684</v>
      </c>
      <c r="G56" s="61">
        <f t="shared" si="2"/>
        <v>6127390342.580111</v>
      </c>
      <c r="H56" s="61">
        <f t="shared" si="3"/>
        <v>7893576392.207961</v>
      </c>
      <c r="I56" s="61">
        <f t="shared" si="4"/>
        <v>12754513344.158627</v>
      </c>
      <c r="J56" s="61">
        <f t="shared" si="5"/>
        <v>20924367134.26544</v>
      </c>
      <c r="K56" s="62">
        <f t="shared" si="6"/>
        <v>3055.8555246257274</v>
      </c>
      <c r="L56" s="22">
        <f t="shared" si="7"/>
        <v>1653.6531628789455</v>
      </c>
      <c r="M56" s="72"/>
      <c r="N56" s="70">
        <f t="shared" si="8"/>
        <v>1.6352696530008246</v>
      </c>
      <c r="O56" s="64">
        <f t="shared" si="9"/>
        <v>0.2013332789502633</v>
      </c>
      <c r="P56" s="63">
        <f t="shared" si="10"/>
        <v>1.8479422367539287</v>
      </c>
      <c r="Q56" s="65">
        <f t="shared" si="11"/>
        <v>0.292951275492194</v>
      </c>
    </row>
    <row r="57" spans="1:17" ht="12.75">
      <c r="A57" s="60">
        <v>1527.2001</v>
      </c>
      <c r="B57" s="118">
        <v>2786.277471999305</v>
      </c>
      <c r="C57" s="119">
        <v>1733.7218257200407</v>
      </c>
      <c r="D57" s="120">
        <v>0.25605128205128197</v>
      </c>
      <c r="E57" s="61">
        <f t="shared" si="0"/>
        <v>15901494479.789448</v>
      </c>
      <c r="F57" s="61">
        <f t="shared" si="1"/>
        <v>7692560074.697646</v>
      </c>
      <c r="G57" s="61">
        <f t="shared" si="2"/>
        <v>6156700803.818851</v>
      </c>
      <c r="H57" s="61">
        <f t="shared" si="3"/>
        <v>7369368277.1304455</v>
      </c>
      <c r="I57" s="61">
        <f t="shared" si="4"/>
        <v>12260850071.009783</v>
      </c>
      <c r="J57" s="61">
        <f t="shared" si="5"/>
        <v>20469784476.101585</v>
      </c>
      <c r="K57" s="62">
        <f t="shared" si="6"/>
        <v>3031.4211680453473</v>
      </c>
      <c r="L57" s="22">
        <f t="shared" si="7"/>
        <v>1662.5077108302548</v>
      </c>
      <c r="M57" s="72"/>
      <c r="N57" s="70">
        <f t="shared" si="8"/>
        <v>1.6071075709288727</v>
      </c>
      <c r="O57" s="64">
        <f t="shared" si="9"/>
        <v>0.18410307039129617</v>
      </c>
      <c r="P57" s="63">
        <f t="shared" si="10"/>
        <v>1.8234027717871204</v>
      </c>
      <c r="Q57" s="65">
        <f t="shared" si="11"/>
        <v>0.2849275199955236</v>
      </c>
    </row>
    <row r="58" spans="1:17" ht="12.75">
      <c r="A58" s="60">
        <v>1527.4</v>
      </c>
      <c r="B58" s="118">
        <v>2808.6897490407623</v>
      </c>
      <c r="C58" s="119">
        <v>1726.6937354687932</v>
      </c>
      <c r="D58" s="120">
        <v>0.26220512820512815</v>
      </c>
      <c r="E58" s="61">
        <f t="shared" si="0"/>
        <v>16044257153.463758</v>
      </c>
      <c r="F58" s="61">
        <f t="shared" si="1"/>
        <v>7959230814.453865</v>
      </c>
      <c r="G58" s="61">
        <f t="shared" si="2"/>
        <v>6063769754.257421</v>
      </c>
      <c r="H58" s="61">
        <f t="shared" si="3"/>
        <v>7649452053.849076</v>
      </c>
      <c r="I58" s="61">
        <f t="shared" si="4"/>
        <v>12361694080.501183</v>
      </c>
      <c r="J58" s="61">
        <f t="shared" si="5"/>
        <v>20446720419.511078</v>
      </c>
      <c r="K58" s="62">
        <f t="shared" si="6"/>
        <v>3036.6418585108736</v>
      </c>
      <c r="L58" s="22">
        <f t="shared" si="7"/>
        <v>1653.6861768724616</v>
      </c>
      <c r="M58" s="72"/>
      <c r="N58" s="70">
        <f t="shared" si="8"/>
        <v>1.6266287942940905</v>
      </c>
      <c r="O58" s="64">
        <f t="shared" si="9"/>
        <v>0.19621875607299397</v>
      </c>
      <c r="P58" s="63">
        <f t="shared" si="10"/>
        <v>1.8362866552189065</v>
      </c>
      <c r="Q58" s="65">
        <f t="shared" si="11"/>
        <v>0.2892028591564915</v>
      </c>
    </row>
    <row r="59" spans="1:17" ht="12.75">
      <c r="A59" s="60">
        <v>1527.6</v>
      </c>
      <c r="B59" s="118">
        <v>2844.975304191872</v>
      </c>
      <c r="C59" s="119">
        <v>1710.2492329104628</v>
      </c>
      <c r="D59" s="120">
        <v>0.25471794871794856</v>
      </c>
      <c r="E59" s="61">
        <f t="shared" si="0"/>
        <v>16603898393.020163</v>
      </c>
      <c r="F59" s="61">
        <f t="shared" si="1"/>
        <v>8603518483.58073</v>
      </c>
      <c r="G59" s="61">
        <f t="shared" si="2"/>
        <v>6000284932.079574</v>
      </c>
      <c r="H59" s="61">
        <f t="shared" si="3"/>
        <v>8298605106.597756</v>
      </c>
      <c r="I59" s="61">
        <f t="shared" si="4"/>
        <v>12932231318.988934</v>
      </c>
      <c r="J59" s="61">
        <f t="shared" si="5"/>
        <v>20932611228.428364</v>
      </c>
      <c r="K59" s="62">
        <f t="shared" si="6"/>
        <v>3063.9874956696954</v>
      </c>
      <c r="L59" s="22">
        <f t="shared" si="7"/>
        <v>1640.4432912190366</v>
      </c>
      <c r="M59" s="72"/>
      <c r="N59" s="70">
        <f t="shared" si="8"/>
        <v>1.66348579461156</v>
      </c>
      <c r="O59" s="64">
        <f t="shared" si="9"/>
        <v>0.21706414260656576</v>
      </c>
      <c r="P59" s="63">
        <f t="shared" si="10"/>
        <v>1.8677801982370283</v>
      </c>
      <c r="Q59" s="65">
        <f t="shared" si="11"/>
        <v>0.29908405385078063</v>
      </c>
    </row>
    <row r="60" spans="1:17" ht="12.75">
      <c r="A60" s="60">
        <v>1527.8</v>
      </c>
      <c r="B60" s="118">
        <v>2872.4348797469497</v>
      </c>
      <c r="C60" s="119">
        <v>1726.4826731062167</v>
      </c>
      <c r="D60" s="120">
        <v>0.24882051282051276</v>
      </c>
      <c r="E60" s="61">
        <f t="shared" si="0"/>
        <v>17040314163.221893</v>
      </c>
      <c r="F60" s="61">
        <f t="shared" si="1"/>
        <v>8832256498.007418</v>
      </c>
      <c r="G60" s="61">
        <f t="shared" si="2"/>
        <v>6156043248.910857</v>
      </c>
      <c r="H60" s="61">
        <f t="shared" si="3"/>
        <v>8525073639.96906</v>
      </c>
      <c r="I60" s="61">
        <f t="shared" si="4"/>
        <v>13182215823.09944</v>
      </c>
      <c r="J60" s="61">
        <f t="shared" si="5"/>
        <v>21390273488.313915</v>
      </c>
      <c r="K60" s="62">
        <f t="shared" si="6"/>
        <v>3090.5648177870885</v>
      </c>
      <c r="L60" s="22">
        <f t="shared" si="7"/>
        <v>1657.984701262846</v>
      </c>
      <c r="M60" s="72"/>
      <c r="N60" s="70">
        <f t="shared" si="8"/>
        <v>1.6637496132984544</v>
      </c>
      <c r="O60" s="64">
        <f t="shared" si="9"/>
        <v>0.21720461125160587</v>
      </c>
      <c r="P60" s="63">
        <f t="shared" si="10"/>
        <v>1.8640490563230658</v>
      </c>
      <c r="Q60" s="65">
        <f t="shared" si="11"/>
        <v>0.2979535837331523</v>
      </c>
    </row>
    <row r="61" spans="1:17" ht="12.75">
      <c r="A61" s="60">
        <v>1528</v>
      </c>
      <c r="B61" s="118">
        <v>2873.2527749875303</v>
      </c>
      <c r="C61" s="119">
        <v>1716.1094973961472</v>
      </c>
      <c r="D61" s="120">
        <v>0.22487179487179482</v>
      </c>
      <c r="E61" s="61">
        <f t="shared" si="0"/>
        <v>17514639534.44168</v>
      </c>
      <c r="F61" s="61">
        <f t="shared" si="1"/>
        <v>9183924859.860826</v>
      </c>
      <c r="G61" s="61">
        <f t="shared" si="2"/>
        <v>6248036005.935641</v>
      </c>
      <c r="H61" s="61">
        <f t="shared" si="3"/>
        <v>8852125950.452583</v>
      </c>
      <c r="I61" s="61">
        <f t="shared" si="4"/>
        <v>13811482281.827496</v>
      </c>
      <c r="J61" s="61">
        <f t="shared" si="5"/>
        <v>22142196956.408348</v>
      </c>
      <c r="K61" s="62">
        <f t="shared" si="6"/>
        <v>3117.03627796706</v>
      </c>
      <c r="L61" s="22">
        <f t="shared" si="7"/>
        <v>1655.7824074221987</v>
      </c>
      <c r="M61" s="72"/>
      <c r="N61" s="70">
        <f t="shared" si="8"/>
        <v>1.6742828935724186</v>
      </c>
      <c r="O61" s="64">
        <f t="shared" si="9"/>
        <v>0.2227187417162918</v>
      </c>
      <c r="P61" s="63">
        <f t="shared" si="10"/>
        <v>1.8825156397330076</v>
      </c>
      <c r="Q61" s="65">
        <f t="shared" si="11"/>
        <v>0.30344869963866133</v>
      </c>
    </row>
    <row r="62" spans="1:17" ht="12.75">
      <c r="A62" s="60">
        <v>1528.2001</v>
      </c>
      <c r="B62" s="118">
        <v>2875.630697702774</v>
      </c>
      <c r="C62" s="119">
        <v>1670.2091803381638</v>
      </c>
      <c r="D62" s="120">
        <v>0.21764102564102558</v>
      </c>
      <c r="E62" s="61">
        <f t="shared" si="0"/>
        <v>17684155663.18702</v>
      </c>
      <c r="F62" s="61">
        <f t="shared" si="1"/>
        <v>9729917755.377724</v>
      </c>
      <c r="G62" s="61">
        <f t="shared" si="2"/>
        <v>5965678430.856973</v>
      </c>
      <c r="H62" s="61">
        <f t="shared" si="3"/>
        <v>9400370709.181757</v>
      </c>
      <c r="I62" s="61">
        <f t="shared" si="4"/>
        <v>14315485699.765903</v>
      </c>
      <c r="J62" s="61">
        <f t="shared" si="5"/>
        <v>22269723607.5752</v>
      </c>
      <c r="K62" s="62">
        <f t="shared" si="6"/>
        <v>3117.8489884105006</v>
      </c>
      <c r="L62" s="22">
        <f t="shared" si="7"/>
        <v>1613.7177755944513</v>
      </c>
      <c r="M62" s="72"/>
      <c r="N62" s="70">
        <f t="shared" si="8"/>
        <v>1.721718890995768</v>
      </c>
      <c r="O62" s="64">
        <f t="shared" si="9"/>
        <v>0.24545846219685044</v>
      </c>
      <c r="P62" s="63">
        <f t="shared" si="10"/>
        <v>1.932090626728064</v>
      </c>
      <c r="Q62" s="65">
        <f t="shared" si="11"/>
        <v>0.31704913209588576</v>
      </c>
    </row>
    <row r="63" spans="1:17" ht="12.75">
      <c r="A63" s="60">
        <v>1528.4</v>
      </c>
      <c r="B63" s="118">
        <v>2909.2517113673193</v>
      </c>
      <c r="C63" s="119">
        <v>1684.4235793024095</v>
      </c>
      <c r="D63" s="120">
        <v>0.22133333333333333</v>
      </c>
      <c r="E63" s="61">
        <f t="shared" si="0"/>
        <v>18026649458.39685</v>
      </c>
      <c r="F63" s="61">
        <f t="shared" si="1"/>
        <v>9969270727.818754</v>
      </c>
      <c r="G63" s="61">
        <f t="shared" si="2"/>
        <v>6043034047.933573</v>
      </c>
      <c r="H63" s="61">
        <f t="shared" si="3"/>
        <v>9650982068.56335</v>
      </c>
      <c r="I63" s="61">
        <f t="shared" si="4"/>
        <v>14418473496.852308</v>
      </c>
      <c r="J63" s="61">
        <f t="shared" si="5"/>
        <v>22475852227.430405</v>
      </c>
      <c r="K63" s="62">
        <f t="shared" si="6"/>
        <v>3136.4183709415797</v>
      </c>
      <c r="L63" s="22">
        <f t="shared" si="7"/>
        <v>1626.3103486453567</v>
      </c>
      <c r="M63" s="72"/>
      <c r="N63" s="70">
        <f t="shared" si="8"/>
        <v>1.727149718820822</v>
      </c>
      <c r="O63" s="64">
        <f t="shared" si="9"/>
        <v>0.247862650754913</v>
      </c>
      <c r="P63" s="63">
        <f t="shared" si="10"/>
        <v>1.9285484923305536</v>
      </c>
      <c r="Q63" s="65">
        <f t="shared" si="11"/>
        <v>0.31612910269178773</v>
      </c>
    </row>
    <row r="64" spans="1:17" ht="12.75">
      <c r="A64" s="60">
        <v>1528.6</v>
      </c>
      <c r="B64" s="118">
        <v>2921.2458412413894</v>
      </c>
      <c r="C64" s="119">
        <v>1648.6942506404353</v>
      </c>
      <c r="D64" s="120">
        <v>0.24574358974358979</v>
      </c>
      <c r="E64" s="61">
        <f t="shared" si="0"/>
        <v>17686068012.874313</v>
      </c>
      <c r="F64" s="61">
        <f t="shared" si="1"/>
        <v>10174786136.885674</v>
      </c>
      <c r="G64" s="61">
        <f t="shared" si="2"/>
        <v>5633461406.991481</v>
      </c>
      <c r="H64" s="61">
        <f t="shared" si="3"/>
        <v>9892808931.101557</v>
      </c>
      <c r="I64" s="61">
        <f t="shared" si="4"/>
        <v>14191537657.447893</v>
      </c>
      <c r="J64" s="61">
        <f t="shared" si="5"/>
        <v>21702819533.436535</v>
      </c>
      <c r="K64" s="62">
        <f t="shared" si="6"/>
        <v>3109.539243177499</v>
      </c>
      <c r="L64" s="22">
        <f t="shared" si="7"/>
        <v>1584.2569618423038</v>
      </c>
      <c r="M64" s="72"/>
      <c r="N64" s="70">
        <f t="shared" si="8"/>
        <v>1.7718542052940571</v>
      </c>
      <c r="O64" s="64">
        <f t="shared" si="9"/>
        <v>0.2662969683154759</v>
      </c>
      <c r="P64" s="63">
        <f t="shared" si="10"/>
        <v>1.9627745486196078</v>
      </c>
      <c r="Q64" s="65">
        <f t="shared" si="11"/>
        <v>0.324714174559325</v>
      </c>
    </row>
    <row r="65" spans="1:17" ht="12.75">
      <c r="A65" s="60">
        <v>1528.8</v>
      </c>
      <c r="B65" s="118">
        <v>2926.9480595505142</v>
      </c>
      <c r="C65" s="119">
        <v>1656.3155228068852</v>
      </c>
      <c r="D65" s="120">
        <v>0.24507692307692308</v>
      </c>
      <c r="E65" s="61">
        <f t="shared" si="0"/>
        <v>17768602834.144566</v>
      </c>
      <c r="F65" s="61">
        <f t="shared" si="1"/>
        <v>10181986366.427979</v>
      </c>
      <c r="G65" s="61">
        <f t="shared" si="2"/>
        <v>5689962350.787441</v>
      </c>
      <c r="H65" s="61">
        <f t="shared" si="3"/>
        <v>9899386599.329739</v>
      </c>
      <c r="I65" s="61">
        <f t="shared" si="4"/>
        <v>14206025614.16837</v>
      </c>
      <c r="J65" s="61">
        <f t="shared" si="5"/>
        <v>21792642081.884956</v>
      </c>
      <c r="K65" s="62">
        <f t="shared" si="6"/>
        <v>3115.204142988496</v>
      </c>
      <c r="L65" s="22">
        <f t="shared" si="7"/>
        <v>1591.7918070937715</v>
      </c>
      <c r="M65" s="72"/>
      <c r="N65" s="70">
        <f t="shared" si="8"/>
        <v>1.767144012869205</v>
      </c>
      <c r="O65" s="64">
        <f t="shared" si="9"/>
        <v>0.2644618051747005</v>
      </c>
      <c r="P65" s="63">
        <f t="shared" si="10"/>
        <v>1.957042453105792</v>
      </c>
      <c r="Q65" s="65">
        <f t="shared" si="11"/>
        <v>0.32332250141574315</v>
      </c>
    </row>
    <row r="66" spans="1:17" ht="12.75">
      <c r="A66" s="60">
        <v>1529</v>
      </c>
      <c r="B66" s="118">
        <v>3003.711085045574</v>
      </c>
      <c r="C66" s="119">
        <v>1635.0756426869198</v>
      </c>
      <c r="D66" s="120">
        <v>0.2332307692307693</v>
      </c>
      <c r="E66" s="61">
        <f t="shared" si="0"/>
        <v>18964000327.78651</v>
      </c>
      <c r="F66" s="61">
        <f t="shared" si="1"/>
        <v>11471477510.45617</v>
      </c>
      <c r="G66" s="61">
        <f t="shared" si="2"/>
        <v>5619392112.997756</v>
      </c>
      <c r="H66" s="61">
        <f t="shared" si="3"/>
        <v>11202393595.101734</v>
      </c>
      <c r="I66" s="61">
        <f t="shared" si="4"/>
        <v>15302895843.69225</v>
      </c>
      <c r="J66" s="61">
        <f t="shared" si="5"/>
        <v>22795418661.02259</v>
      </c>
      <c r="K66" s="62">
        <f t="shared" si="6"/>
        <v>3172.294217579074</v>
      </c>
      <c r="L66" s="22">
        <f t="shared" si="7"/>
        <v>1575.049988803051</v>
      </c>
      <c r="M66" s="72"/>
      <c r="N66" s="70">
        <f t="shared" si="8"/>
        <v>1.837047171780735</v>
      </c>
      <c r="O66" s="64">
        <f t="shared" si="9"/>
        <v>0.2894508395244516</v>
      </c>
      <c r="P66" s="63">
        <f t="shared" si="10"/>
        <v>2.0140911336978187</v>
      </c>
      <c r="Q66" s="65">
        <f t="shared" si="11"/>
        <v>0.33641757605329387</v>
      </c>
    </row>
    <row r="67" spans="1:17" ht="13.5" thickBot="1">
      <c r="A67" s="67">
        <v>1529.2001</v>
      </c>
      <c r="B67" s="121">
        <v>2992.2067973961816</v>
      </c>
      <c r="C67" s="122">
        <v>1613.2352400268185</v>
      </c>
      <c r="D67" s="123">
        <v>0.22225641025641016</v>
      </c>
      <c r="E67" s="82">
        <f t="shared" si="0"/>
        <v>19049916683.48208</v>
      </c>
      <c r="F67" s="82">
        <f t="shared" si="1"/>
        <v>11666727318.048275</v>
      </c>
      <c r="G67" s="82">
        <f t="shared" si="2"/>
        <v>5537392024.075353</v>
      </c>
      <c r="H67" s="82">
        <f t="shared" si="3"/>
        <v>11388538379.940578</v>
      </c>
      <c r="I67" s="82">
        <f t="shared" si="4"/>
        <v>15601642726.25925</v>
      </c>
      <c r="J67" s="82">
        <f t="shared" si="5"/>
        <v>22984832091.693054</v>
      </c>
      <c r="K67" s="83">
        <f t="shared" si="6"/>
        <v>3172.790336396099</v>
      </c>
      <c r="L67" s="84">
        <f t="shared" si="7"/>
        <v>1557.303794385899</v>
      </c>
      <c r="M67" s="72"/>
      <c r="N67" s="85">
        <f t="shared" si="8"/>
        <v>1.8547864087982848</v>
      </c>
      <c r="O67" s="86">
        <f t="shared" si="9"/>
        <v>0.29510150161981363</v>
      </c>
      <c r="P67" s="87">
        <f t="shared" si="10"/>
        <v>2.0373612058443897</v>
      </c>
      <c r="Q67" s="88">
        <f t="shared" si="11"/>
        <v>0.3413121924300888</v>
      </c>
    </row>
    <row r="68" spans="1:17" ht="13.5" thickTop="1">
      <c r="A68" s="9"/>
      <c r="D68" s="35"/>
      <c r="E68" s="89"/>
      <c r="F68" s="89"/>
      <c r="G68" s="89"/>
      <c r="H68" s="89"/>
      <c r="I68" s="89"/>
      <c r="J68" s="89"/>
      <c r="K68" s="90"/>
      <c r="L68" s="90"/>
      <c r="M68" s="75"/>
      <c r="N68" s="91"/>
      <c r="O68" s="92"/>
      <c r="P68" s="91"/>
      <c r="Q68" s="93"/>
    </row>
    <row r="69" spans="11:13" ht="12.75">
      <c r="K69" s="2"/>
      <c r="L69" s="2"/>
      <c r="M69" s="2"/>
    </row>
    <row r="70" spans="11:13" ht="12.75">
      <c r="K70" s="2"/>
      <c r="L70" s="2"/>
      <c r="M70" s="2"/>
    </row>
    <row r="71" spans="11:13" ht="12.75">
      <c r="K71" s="2"/>
      <c r="L71" s="2"/>
      <c r="M71" s="2"/>
    </row>
    <row r="72" spans="11:13" ht="12.75">
      <c r="K72" s="2"/>
      <c r="L72" s="2"/>
      <c r="M72" s="2"/>
    </row>
    <row r="73" spans="11:13" ht="12.75">
      <c r="K73" s="2"/>
      <c r="L73" s="2"/>
      <c r="M73" s="2"/>
    </row>
    <row r="74" spans="11:13" ht="12.75">
      <c r="K74" s="2"/>
      <c r="L74" s="2"/>
      <c r="M74" s="2"/>
    </row>
  </sheetData>
  <printOptions gridLines="1"/>
  <pageMargins left="0.75" right="0.75" top="1" bottom="1" header="0.511811023" footer="0.511811023"/>
  <pageSetup horizontalDpi="300" verticalDpi="300" orientation="landscape" paperSize="8" r:id="rId8"/>
  <headerFooter alignWithMargins="0">
    <oddHeader>&amp;C&amp;F</oddHeader>
    <oddFooter>&amp;CSeite &amp;P</oddFooter>
  </headerFooter>
  <drawing r:id="rId7"/>
  <legacyDrawing r:id="rId6"/>
  <oleObjects>
    <oleObject progId="Equation.3" shapeId="1079758" r:id="rId1"/>
    <oleObject progId="Equation.3" shapeId="1087336" r:id="rId2"/>
    <oleObject progId="Equation.3" shapeId="1090300" r:id="rId3"/>
    <oleObject progId="Equation.3" shapeId="1092880" r:id="rId4"/>
    <oleObject progId="Equation.3" shapeId="109424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</cp:lastModifiedBy>
  <cp:lastPrinted>2003-07-29T07:56:19Z</cp:lastPrinted>
  <dcterms:created xsi:type="dcterms:W3CDTF">2003-07-07T18:40:29Z</dcterms:created>
  <dcterms:modified xsi:type="dcterms:W3CDTF">2011-01-23T21:06:27Z</dcterms:modified>
  <cp:category/>
  <cp:version/>
  <cp:contentType/>
  <cp:contentStatus/>
</cp:coreProperties>
</file>