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146" windowWidth="8985" windowHeight="7245" activeTab="3"/>
  </bookViews>
  <sheets>
    <sheet name="Porosity" sheetId="1" r:id="rId1"/>
    <sheet name="Pressure" sheetId="2" r:id="rId2"/>
    <sheet name="Tensor" sheetId="3" r:id="rId3"/>
    <sheet name="Velocity-grids" sheetId="4" r:id="rId4"/>
    <sheet name="Vp vs. Strength" sheetId="5" r:id="rId5"/>
  </sheets>
  <definedNames/>
  <calcPr fullCalcOnLoad="1"/>
</workbook>
</file>

<file path=xl/sharedStrings.xml><?xml version="1.0" encoding="utf-8"?>
<sst xmlns="http://schemas.openxmlformats.org/spreadsheetml/2006/main" count="96" uniqueCount="65">
  <si>
    <t>Thomsen parameter</t>
  </si>
  <si>
    <t>vertical</t>
  </si>
  <si>
    <t>horizontal</t>
  </si>
  <si>
    <t>f</t>
  </si>
  <si>
    <t>Components of the structure tensor:</t>
  </si>
  <si>
    <r>
      <t xml:space="preserve">This worksheet allows the forward calculation of the components as a function of the structure angle </t>
    </r>
    <r>
      <rPr>
        <i/>
        <sz val="10"/>
        <rFont val="Symbol"/>
        <family val="1"/>
      </rPr>
      <t>a</t>
    </r>
    <r>
      <rPr>
        <sz val="10"/>
        <rFont val="MS Sans Serif"/>
        <family val="0"/>
      </rPr>
      <t xml:space="preserve"> and the contact parameter  </t>
    </r>
    <r>
      <rPr>
        <i/>
        <sz val="10"/>
        <rFont val="Times New Roman"/>
        <family val="1"/>
      </rPr>
      <t>f.</t>
    </r>
  </si>
  <si>
    <t>Equations:</t>
  </si>
  <si>
    <t>Structure tensor</t>
  </si>
  <si>
    <t>Components</t>
  </si>
  <si>
    <t>where</t>
  </si>
  <si>
    <t>Thomson parameters</t>
  </si>
  <si>
    <t>Calculation:</t>
  </si>
  <si>
    <r>
      <t xml:space="preserve">input: parameter  </t>
    </r>
    <r>
      <rPr>
        <i/>
        <sz val="14"/>
        <rFont val="Times New Roman"/>
        <family val="1"/>
      </rPr>
      <t xml:space="preserve">f = </t>
    </r>
  </si>
  <si>
    <t xml:space="preserve">Variable </t>
  </si>
  <si>
    <t>a</t>
  </si>
  <si>
    <t>Components:</t>
  </si>
  <si>
    <t xml:space="preserve">Velocity ratio </t>
  </si>
  <si>
    <r>
      <t xml:space="preserve"> </t>
    </r>
    <r>
      <rPr>
        <i/>
        <sz val="12"/>
        <rFont val="Times New Roman"/>
        <family val="1"/>
      </rPr>
      <t>Vp/Vs</t>
    </r>
  </si>
  <si>
    <t>degree</t>
  </si>
  <si>
    <t>rad</t>
  </si>
  <si>
    <r>
      <t>a</t>
    </r>
    <r>
      <rPr>
        <i/>
        <vertAlign val="subscript"/>
        <sz val="14"/>
        <rFont val="Times New Roman"/>
        <family val="1"/>
      </rPr>
      <t>11</t>
    </r>
  </si>
  <si>
    <r>
      <t>a</t>
    </r>
    <r>
      <rPr>
        <i/>
        <vertAlign val="subscript"/>
        <sz val="14"/>
        <rFont val="Times New Roman"/>
        <family val="1"/>
      </rPr>
      <t>12</t>
    </r>
  </si>
  <si>
    <r>
      <t>a</t>
    </r>
    <r>
      <rPr>
        <i/>
        <vertAlign val="subscript"/>
        <sz val="14"/>
        <rFont val="Times New Roman"/>
        <family val="1"/>
      </rPr>
      <t>13</t>
    </r>
  </si>
  <si>
    <r>
      <t>a</t>
    </r>
    <r>
      <rPr>
        <i/>
        <vertAlign val="subscript"/>
        <sz val="14"/>
        <rFont val="Times New Roman"/>
        <family val="1"/>
      </rPr>
      <t>33</t>
    </r>
  </si>
  <si>
    <r>
      <t>n</t>
    </r>
    <r>
      <rPr>
        <i/>
        <vertAlign val="subscript"/>
        <sz val="14"/>
        <rFont val="Times New Roman"/>
        <family val="1"/>
      </rPr>
      <t>1</t>
    </r>
  </si>
  <si>
    <r>
      <t>n</t>
    </r>
    <r>
      <rPr>
        <i/>
        <vertAlign val="subscript"/>
        <sz val="14"/>
        <rFont val="Times New Roman"/>
        <family val="1"/>
      </rPr>
      <t>2</t>
    </r>
  </si>
  <si>
    <r>
      <t>n</t>
    </r>
    <r>
      <rPr>
        <i/>
        <vertAlign val="subscript"/>
        <sz val="14"/>
        <rFont val="Times New Roman"/>
        <family val="1"/>
      </rPr>
      <t>3</t>
    </r>
  </si>
  <si>
    <r>
      <t>F(</t>
    </r>
    <r>
      <rPr>
        <i/>
        <sz val="14"/>
        <rFont val="Symbol"/>
        <family val="1"/>
      </rPr>
      <t>n</t>
    </r>
    <r>
      <rPr>
        <i/>
        <sz val="14"/>
        <rFont val="Times New Roman"/>
        <family val="1"/>
      </rPr>
      <t>)</t>
    </r>
  </si>
  <si>
    <r>
      <t>s</t>
    </r>
    <r>
      <rPr>
        <i/>
        <vertAlign val="subscript"/>
        <sz val="14"/>
        <rFont val="Times New Roman"/>
        <family val="1"/>
      </rPr>
      <t>11</t>
    </r>
  </si>
  <si>
    <r>
      <t>s</t>
    </r>
    <r>
      <rPr>
        <i/>
        <vertAlign val="subscript"/>
        <sz val="14"/>
        <rFont val="Times New Roman"/>
        <family val="1"/>
      </rPr>
      <t>11</t>
    </r>
    <r>
      <rPr>
        <i/>
        <sz val="14"/>
        <rFont val="Times New Roman"/>
        <family val="1"/>
      </rPr>
      <t>-2s</t>
    </r>
    <r>
      <rPr>
        <i/>
        <vertAlign val="subscript"/>
        <sz val="14"/>
        <rFont val="Times New Roman"/>
        <family val="1"/>
      </rPr>
      <t>66</t>
    </r>
  </si>
  <si>
    <r>
      <t>s</t>
    </r>
    <r>
      <rPr>
        <i/>
        <vertAlign val="subscript"/>
        <sz val="14"/>
        <rFont val="Times New Roman"/>
        <family val="1"/>
      </rPr>
      <t>13</t>
    </r>
  </si>
  <si>
    <r>
      <t>s</t>
    </r>
    <r>
      <rPr>
        <i/>
        <vertAlign val="subscript"/>
        <sz val="14"/>
        <rFont val="Times New Roman"/>
        <family val="1"/>
      </rPr>
      <t>33</t>
    </r>
  </si>
  <si>
    <r>
      <t>s</t>
    </r>
    <r>
      <rPr>
        <i/>
        <vertAlign val="subscript"/>
        <sz val="14"/>
        <rFont val="Times New Roman"/>
        <family val="1"/>
      </rPr>
      <t>44</t>
    </r>
  </si>
  <si>
    <r>
      <t>s</t>
    </r>
    <r>
      <rPr>
        <i/>
        <vertAlign val="subscript"/>
        <sz val="14"/>
        <rFont val="Times New Roman"/>
        <family val="1"/>
      </rPr>
      <t>66</t>
    </r>
  </si>
  <si>
    <t>e</t>
  </si>
  <si>
    <t>g</t>
  </si>
  <si>
    <t>d</t>
  </si>
  <si>
    <r>
      <t xml:space="preserve">   input: parameter  </t>
    </r>
    <r>
      <rPr>
        <i/>
        <sz val="14"/>
        <rFont val="Times New Roman"/>
        <family val="1"/>
      </rPr>
      <t xml:space="preserve">f = </t>
    </r>
  </si>
  <si>
    <r>
      <t xml:space="preserve">    input: parameter  </t>
    </r>
    <r>
      <rPr>
        <i/>
        <sz val="14"/>
        <rFont val="Times New Roman"/>
        <family val="1"/>
      </rPr>
      <t xml:space="preserve">f = </t>
    </r>
  </si>
  <si>
    <t>Calculation of grids velocity ratio versus velocity:</t>
  </si>
  <si>
    <t>Vp,v/Vs,v</t>
  </si>
  <si>
    <t>Vp,v/Vph</t>
  </si>
  <si>
    <t xml:space="preserve">   Velocities on x-axis</t>
  </si>
  <si>
    <t>Vs,v/V3</t>
  </si>
  <si>
    <t>Vp,h/V3</t>
  </si>
  <si>
    <t>Properties for plots:</t>
  </si>
  <si>
    <r>
      <t>Variable</t>
    </r>
    <r>
      <rPr>
        <i/>
        <sz val="12"/>
        <rFont val="Times New Roman"/>
        <family val="1"/>
      </rPr>
      <t xml:space="preserve">  f</t>
    </r>
  </si>
  <si>
    <t xml:space="preserve">  Velocity ratios on y-axis </t>
  </si>
  <si>
    <t>Input:</t>
  </si>
  <si>
    <r>
      <t xml:space="preserve">Grids are calculated with the equations from table "Tensor". As input two sets of parameters are used: Set for parameter </t>
    </r>
    <r>
      <rPr>
        <i/>
        <sz val="10"/>
        <rFont val="Times New Roman"/>
        <family val="1"/>
      </rPr>
      <t xml:space="preserve">f </t>
    </r>
    <r>
      <rPr>
        <sz val="10"/>
        <rFont val="MS Sans Serif"/>
        <family val="2"/>
      </rPr>
      <t>and for angle</t>
    </r>
    <r>
      <rPr>
        <i/>
        <sz val="10"/>
        <rFont val="Times New Roman"/>
        <family val="1"/>
      </rPr>
      <t xml:space="preserve"> </t>
    </r>
    <r>
      <rPr>
        <sz val="10"/>
        <rFont val="Symbol"/>
        <family val="1"/>
      </rPr>
      <t>a</t>
    </r>
    <r>
      <rPr>
        <i/>
        <sz val="10"/>
        <rFont val="Times New Roman"/>
        <family val="1"/>
      </rPr>
      <t>.</t>
    </r>
  </si>
  <si>
    <t xml:space="preserve">  Equations:</t>
  </si>
  <si>
    <t>Variation of velocity with porosity and grain geometry</t>
  </si>
  <si>
    <t>in m/s</t>
  </si>
  <si>
    <t>in MPa</t>
  </si>
  <si>
    <t>[rad]</t>
  </si>
  <si>
    <t>[deg]</t>
  </si>
  <si>
    <t>MPa</t>
  </si>
  <si>
    <t>m/s</t>
  </si>
  <si>
    <r>
      <t xml:space="preserve">Type into the yellow fields the material </t>
    </r>
    <r>
      <rPr>
        <sz val="10"/>
        <rFont val="MS Sans Serif"/>
        <family val="2"/>
      </rPr>
      <t xml:space="preserve">parameters. The value for </t>
    </r>
    <r>
      <rPr>
        <i/>
        <sz val="10"/>
        <rFont val="MS Sans Serif"/>
        <family val="2"/>
      </rPr>
      <t>s33</t>
    </r>
    <r>
      <rPr>
        <sz val="10"/>
        <rFont val="MS Sans Serif"/>
        <family val="2"/>
      </rPr>
      <t xml:space="preserve"> is taken from table "Tensor".</t>
    </r>
  </si>
  <si>
    <t>vertical direction (33)</t>
  </si>
  <si>
    <t>Relationship between compressional wave velocity and compressional strength:</t>
  </si>
  <si>
    <t>Pressure dependence of velocity:</t>
  </si>
  <si>
    <r>
      <t xml:space="preserve">Type into the yellow fields the material </t>
    </r>
    <r>
      <rPr>
        <sz val="10"/>
        <rFont val="MS Sans Serif"/>
        <family val="2"/>
      </rPr>
      <t xml:space="preserve">parameters. </t>
    </r>
  </si>
  <si>
    <t>variable</t>
  </si>
  <si>
    <t>Input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</si>
</sst>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00"/>
    <numFmt numFmtId="177" formatCode="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Symbol"/>
      <family val="1"/>
    </font>
    <font>
      <sz val="10"/>
      <name val="Symbol"/>
      <family val="1"/>
    </font>
    <font>
      <i/>
      <sz val="10"/>
      <name val="Symbol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i/>
      <sz val="12"/>
      <name val="Symbol"/>
      <family val="1"/>
    </font>
    <font>
      <i/>
      <vertAlign val="subscript"/>
      <sz val="14"/>
      <name val="Times New Roman"/>
      <family val="1"/>
    </font>
    <font>
      <i/>
      <sz val="14"/>
      <name val="Symbol"/>
      <family val="1"/>
    </font>
    <font>
      <sz val="14"/>
      <name val="MS Sans Serif"/>
      <family val="0"/>
    </font>
    <font>
      <i/>
      <sz val="13.5"/>
      <name val="Symbol"/>
      <family val="1"/>
    </font>
    <font>
      <sz val="10.75"/>
      <name val="Arial"/>
      <family val="2"/>
    </font>
    <font>
      <sz val="11"/>
      <name val="Arial"/>
      <family val="2"/>
    </font>
    <font>
      <sz val="10.25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7" xfId="0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2" xfId="0" applyNumberFormat="1" applyBorder="1" applyAlignment="1">
      <alignment/>
    </xf>
    <xf numFmtId="0" fontId="0" fillId="2" borderId="10" xfId="0" applyFill="1" applyBorder="1" applyAlignment="1">
      <alignment/>
    </xf>
    <xf numFmtId="175" fontId="0" fillId="2" borderId="10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9" xfId="0" applyNumberFormat="1" applyBorder="1" applyAlignment="1">
      <alignment/>
    </xf>
    <xf numFmtId="175" fontId="0" fillId="2" borderId="6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0" fillId="0" borderId="13" xfId="0" applyNumberFormat="1" applyBorder="1" applyAlignment="1">
      <alignment/>
    </xf>
    <xf numFmtId="0" fontId="6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175" fontId="0" fillId="2" borderId="13" xfId="0" applyNumberFormat="1" applyFill="1" applyBorder="1" applyAlignment="1">
      <alignment horizontal="center"/>
    </xf>
    <xf numFmtId="175" fontId="0" fillId="2" borderId="5" xfId="0" applyNumberFormat="1" applyFill="1" applyBorder="1" applyAlignment="1">
      <alignment/>
    </xf>
    <xf numFmtId="175" fontId="1" fillId="0" borderId="0" xfId="0" applyNumberFormat="1" applyFont="1" applyAlignment="1">
      <alignment/>
    </xf>
    <xf numFmtId="0" fontId="12" fillId="0" borderId="6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6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5" xfId="0" applyNumberFormat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9" xfId="0" applyNumberFormat="1" applyFill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5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/>
    </xf>
    <xf numFmtId="176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175" fontId="0" fillId="0" borderId="0" xfId="0" applyNumberFormat="1" applyBorder="1" applyAlignment="1">
      <alignment vertical="center"/>
    </xf>
    <xf numFmtId="175" fontId="0" fillId="2" borderId="1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2" fontId="0" fillId="3" borderId="9" xfId="0" applyNumberFormat="1" applyFill="1" applyBorder="1" applyAlignment="1">
      <alignment horizontal="center"/>
    </xf>
    <xf numFmtId="0" fontId="0" fillId="3" borderId="3" xfId="0" applyFill="1" applyBorder="1" applyAlignment="1">
      <alignment horizontal="right" vertical="center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 horizontal="center"/>
    </xf>
    <xf numFmtId="176" fontId="0" fillId="3" borderId="12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3" borderId="6" xfId="0" applyNumberFormat="1" applyFill="1" applyBorder="1" applyAlignment="1">
      <alignment/>
    </xf>
    <xf numFmtId="0" fontId="0" fillId="4" borderId="0" xfId="0" applyFill="1" applyAlignment="1">
      <alignment/>
    </xf>
    <xf numFmtId="176" fontId="0" fillId="4" borderId="0" xfId="0" applyNumberFormat="1" applyFill="1" applyAlignment="1">
      <alignment/>
    </xf>
    <xf numFmtId="0" fontId="0" fillId="4" borderId="3" xfId="0" applyFill="1" applyBorder="1" applyAlignment="1">
      <alignment/>
    </xf>
    <xf numFmtId="176" fontId="0" fillId="4" borderId="4" xfId="0" applyNumberForma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175" fontId="0" fillId="4" borderId="14" xfId="0" applyNumberFormat="1" applyFill="1" applyBorder="1" applyAlignment="1">
      <alignment/>
    </xf>
    <xf numFmtId="175" fontId="0" fillId="4" borderId="1" xfId="0" applyNumberFormat="1" applyFill="1" applyBorder="1" applyAlignment="1">
      <alignment/>
    </xf>
    <xf numFmtId="175" fontId="0" fillId="3" borderId="5" xfId="0" applyNumberFormat="1" applyFill="1" applyBorder="1" applyAlignment="1">
      <alignment/>
    </xf>
    <xf numFmtId="175" fontId="0" fillId="3" borderId="11" xfId="0" applyNumberFormat="1" applyFill="1" applyBorder="1" applyAlignment="1">
      <alignment/>
    </xf>
    <xf numFmtId="175" fontId="0" fillId="3" borderId="13" xfId="0" applyNumberFormat="1" applyFill="1" applyBorder="1" applyAlignment="1">
      <alignment/>
    </xf>
    <xf numFmtId="175" fontId="0" fillId="3" borderId="8" xfId="0" applyNumberFormat="1" applyFill="1" applyBorder="1" applyAlignment="1">
      <alignment/>
    </xf>
    <xf numFmtId="175" fontId="0" fillId="3" borderId="15" xfId="0" applyNumberFormat="1" applyFill="1" applyBorder="1" applyAlignment="1">
      <alignment/>
    </xf>
    <xf numFmtId="175" fontId="0" fillId="3" borderId="3" xfId="0" applyNumberFormat="1" applyFill="1" applyBorder="1" applyAlignment="1">
      <alignment/>
    </xf>
    <xf numFmtId="0" fontId="6" fillId="3" borderId="14" xfId="0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/>
    </xf>
    <xf numFmtId="176" fontId="0" fillId="3" borderId="13" xfId="0" applyNumberFormat="1" applyFill="1" applyBorder="1" applyAlignment="1">
      <alignment/>
    </xf>
    <xf numFmtId="0" fontId="12" fillId="3" borderId="6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0" fillId="2" borderId="2" xfId="0" applyFill="1" applyBorder="1" applyAlignment="1">
      <alignment/>
    </xf>
    <xf numFmtId="175" fontId="0" fillId="2" borderId="2" xfId="0" applyNumberFormat="1" applyFill="1" applyBorder="1" applyAlignment="1">
      <alignment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075"/>
          <c:w val="0.785"/>
          <c:h val="0.9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Porosity!$D$11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Porosity!$D$13:$D$33</c:f>
              <c:numCache/>
            </c:numRef>
          </c:xVal>
          <c:yVal>
            <c:numRef>
              <c:f>Porosity!$E$13:$E$33</c:f>
              <c:numCache/>
            </c:numRef>
          </c:yVal>
          <c:smooth val="0"/>
        </c:ser>
        <c:ser>
          <c:idx val="1"/>
          <c:order val="1"/>
          <c:tx>
            <c:strRef>
              <c:f>Porosity!$F$11</c:f>
              <c:strCache>
                <c:ptCount val="1"/>
                <c:pt idx="0">
                  <c:v>0.8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Porosity!$F$13:$F$33</c:f>
              <c:numCache/>
            </c:numRef>
          </c:xVal>
          <c:yVal>
            <c:numRef>
              <c:f>Porosity!$G$13:$G$33</c:f>
              <c:numCache/>
            </c:numRef>
          </c:yVal>
          <c:smooth val="0"/>
        </c:ser>
        <c:ser>
          <c:idx val="2"/>
          <c:order val="2"/>
          <c:tx>
            <c:strRef>
              <c:f>Porosity!$H$11</c:f>
              <c:strCache>
                <c:ptCount val="1"/>
                <c:pt idx="0">
                  <c:v>1.0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Porosity!$H$13:$H$33</c:f>
              <c:numCache/>
            </c:numRef>
          </c:xVal>
          <c:yVal>
            <c:numRef>
              <c:f>Porosity!$I$13:$I$33</c:f>
              <c:numCache/>
            </c:numRef>
          </c:yVal>
          <c:smooth val="0"/>
        </c:ser>
        <c:ser>
          <c:idx val="3"/>
          <c:order val="3"/>
          <c:tx>
            <c:strRef>
              <c:f>Porosity!$J$11</c:f>
              <c:strCache>
                <c:ptCount val="1"/>
                <c:pt idx="0">
                  <c:v>1.5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Porosity!$J$13:$J$33</c:f>
              <c:numCache/>
            </c:numRef>
          </c:xVal>
          <c:yVal>
            <c:numRef>
              <c:f>Porosity!$K$13:$K$33</c:f>
              <c:numCache/>
            </c:numRef>
          </c:yVal>
          <c:smooth val="0"/>
        </c:ser>
        <c:ser>
          <c:idx val="4"/>
          <c:order val="4"/>
          <c:tx>
            <c:strRef>
              <c:f>Porosity!$L$11</c:f>
              <c:strCache>
                <c:ptCount val="1"/>
                <c:pt idx="0">
                  <c:v>2.0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Porosity!$L$13:$L$33</c:f>
              <c:numCache/>
            </c:numRef>
          </c:xVal>
          <c:yVal>
            <c:numRef>
              <c:f>Porosity!$M$13:$M$33</c:f>
              <c:numCache/>
            </c:numRef>
          </c:yVal>
          <c:smooth val="0"/>
        </c:ser>
        <c:axId val="19768297"/>
        <c:axId val="43696946"/>
      </c:scatterChart>
      <c:valAx>
        <c:axId val="1976829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43696946"/>
        <c:crosses val="autoZero"/>
        <c:crossBetween val="midCat"/>
        <c:dispUnits/>
        <c:majorUnit val="0.1"/>
        <c:minorUnit val="0.05"/>
      </c:valAx>
      <c:valAx>
        <c:axId val="43696946"/>
        <c:scaling>
          <c:orientation val="minMax"/>
          <c:max val="1"/>
          <c:min val="0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19768297"/>
        <c:crosses val="autoZero"/>
        <c:crossBetween val="midCat"/>
        <c:dispUnits/>
        <c:majorUnit val="0.1"/>
        <c:minorUnit val="0.0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7175"/>
          <c:y val="0.4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Pressure!$B$18:$B$32</c:f>
              <c:numCache/>
            </c:numRef>
          </c:xVal>
          <c:yVal>
            <c:numRef>
              <c:f>Pressure!$C$18:$C$32</c:f>
              <c:numCache/>
            </c:numRef>
          </c:yVal>
          <c:smooth val="1"/>
        </c:ser>
        <c:axId val="57728195"/>
        <c:axId val="49791708"/>
      </c:scatterChart>
      <c:valAx>
        <c:axId val="577281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p/p</a:t>
                </a:r>
                <a:r>
                  <a:rPr lang="en-US" cap="none" sz="1000" b="0" i="0" u="none" baseline="-25000"/>
                  <a:t>reference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9791708"/>
        <c:crosses val="autoZero"/>
        <c:crossBetween val="midCat"/>
        <c:dispUnits/>
        <c:minorUnit val="5"/>
      </c:valAx>
      <c:valAx>
        <c:axId val="49791708"/>
        <c:scaling>
          <c:orientation val="minMax"/>
          <c:max val="5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7728195"/>
        <c:crosses val="autoZero"/>
        <c:crossBetween val="midCat"/>
        <c:dispUnits/>
        <c:min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92"/>
          <c:w val="0.71525"/>
          <c:h val="0.79975"/>
        </c:manualLayout>
      </c:layout>
      <c:scatterChart>
        <c:scatterStyle val="smooth"/>
        <c:varyColors val="0"/>
        <c:ser>
          <c:idx val="0"/>
          <c:order val="0"/>
          <c:tx>
            <c:strRef>
              <c:f>Tensor!$D$24</c:f>
              <c:strCache>
                <c:ptCount val="1"/>
                <c:pt idx="0">
                  <c:v>2.3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Tensor!$B$27:$B$55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Tensor!$M$27:$M$55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Tensor!$B$27:$B$55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Tensor!$P$27:$P$55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Tensor!$D$57</c:f>
              <c:strCache>
                <c:ptCount val="1"/>
                <c:pt idx="0">
                  <c:v>4.0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Tensor!$B$59:$B$87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Tensor!$M$59:$M$87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Tensor!$D$89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Tensor!$B$90:$B$118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Tensor!$M$90:$M$118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Tensor!$B$59:$B$87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Tensor!$P$59:$P$87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Tensor!$B$90:$B$118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Tensor!$P$90:$P$118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45472189"/>
        <c:axId val="6596518"/>
      </c:scatterChart>
      <c:valAx>
        <c:axId val="4547218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structure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midCat"/>
        <c:dispUnits/>
        <c:majorUnit val="15"/>
        <c:minorUnit val="5"/>
      </c:valAx>
      <c:valAx>
        <c:axId val="65965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tensor component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45472189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87"/>
          <c:w val="0.95975"/>
          <c:h val="0.81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Tensor!$B$27:$B$55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Tensor!$Q$27:$Q$55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Tensor!$B$27:$B$55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Tensor!$R$27:$R$55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Tensor!$B$59:$B$87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Tensor!$Q$59:$Q$87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Tensor!$B$59:$B$87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Tensor!$R$59:$R$87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Tensor!$B$90:$B$118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Tensor!$Q$90:$Q$118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Tensor!$B$90:$B$118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Tensor!$R$90:$R$118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Tensor!$B$121:$B$149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Tensor!$Q$121:$Q$149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Tensor!$B$121:$B$149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Tensor!$R$121:$R$149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59368663"/>
        <c:axId val="64555920"/>
      </c:scatterChart>
      <c:valAx>
        <c:axId val="5936866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structure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crossBetween val="midCat"/>
        <c:dispUnits/>
        <c:majorUnit val="15"/>
        <c:minorUnit val="5"/>
      </c:valAx>
      <c:valAx>
        <c:axId val="64555920"/>
        <c:scaling>
          <c:orientation val="minMax"/>
          <c:max val="0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59368663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775"/>
          <c:w val="0.969"/>
          <c:h val="0.79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Tensor!$B$27:$B$55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Tensor!$O$27:$O$55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Tensor!$B$59:$B$87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Tensor!$O$59:$O$87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4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Tensor!$B$90:$B$118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Tensor!$O$90:$O$118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6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Tensor!$B$121:$B$149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Tensor!$O$121:$O$149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44132369"/>
        <c:axId val="61647002"/>
      </c:scatterChart>
      <c:valAx>
        <c:axId val="4413236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structure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crossBetween val="midCat"/>
        <c:dispUnits/>
        <c:majorUnit val="15"/>
        <c:minorUnit val="5"/>
      </c:valAx>
      <c:valAx>
        <c:axId val="61647002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44132369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05"/>
          <c:w val="0.9087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'Velocity-grids'!$B$6</c:f>
              <c:strCache>
                <c:ptCount val="1"/>
                <c:pt idx="0">
                  <c:v>2.3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'Velocity-grids'!$W$16:$W$19</c:f>
              <c:numCache/>
            </c:numRef>
          </c:xVal>
          <c:yVal>
            <c:numRef>
              <c:f>'Velocity-grids'!$U$16:$U$19</c:f>
              <c:numCache/>
            </c:numRef>
          </c:yVal>
          <c:smooth val="1"/>
        </c:ser>
        <c:ser>
          <c:idx val="1"/>
          <c:order val="1"/>
          <c:tx>
            <c:strRef>
              <c:f>'Velocity-grids'!$B$7</c:f>
              <c:strCache>
                <c:ptCount val="1"/>
                <c:pt idx="0">
                  <c:v>3.0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'Velocity-grids'!$W$21:$W$24</c:f>
              <c:numCache/>
            </c:numRef>
          </c:xVal>
          <c:yVal>
            <c:numRef>
              <c:f>'Velocity-grids'!$U$21:$U$24</c:f>
              <c:numCache/>
            </c:numRef>
          </c:yVal>
          <c:smooth val="1"/>
        </c:ser>
        <c:ser>
          <c:idx val="2"/>
          <c:order val="2"/>
          <c:tx>
            <c:strRef>
              <c:f>'Velocity-grids'!$B$8</c:f>
              <c:strCache>
                <c:ptCount val="1"/>
                <c:pt idx="0">
                  <c:v>4.0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'Velocity-grids'!$W$26:$W$29</c:f>
              <c:numCache/>
            </c:numRef>
          </c:xVal>
          <c:yVal>
            <c:numRef>
              <c:f>'Velocity-grids'!$U$26:$U$29</c:f>
              <c:numCache/>
            </c:numRef>
          </c:yVal>
          <c:smooth val="1"/>
        </c:ser>
        <c:ser>
          <c:idx val="3"/>
          <c:order val="3"/>
          <c:tx>
            <c:strRef>
              <c:f>'Velocity-grids'!$B$9</c:f>
              <c:strCache>
                <c:ptCount val="1"/>
                <c:pt idx="0">
                  <c:v>6.0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'Velocity-grids'!$W$31:$W$34</c:f>
              <c:numCache/>
            </c:numRef>
          </c:xVal>
          <c:yVal>
            <c:numRef>
              <c:f>'Velocity-grids'!$U$31:$U$34</c:f>
              <c:numCache/>
            </c:numRef>
          </c:yVal>
          <c:smooth val="1"/>
        </c:ser>
        <c:ser>
          <c:idx val="4"/>
          <c:order val="4"/>
          <c:tx>
            <c:strRef>
              <c:f>'Velocity-grids'!$B$10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'Velocity-grids'!$W$36:$W$39</c:f>
              <c:numCache/>
            </c:numRef>
          </c:xVal>
          <c:yVal>
            <c:numRef>
              <c:f>'Velocity-grids'!$U$36:$U$39</c:f>
              <c:numCache/>
            </c:numRef>
          </c:yVal>
          <c:smooth val="1"/>
        </c:ser>
        <c:ser>
          <c:idx val="5"/>
          <c:order val="5"/>
          <c:tx>
            <c:strRef>
              <c:f>'Velocity-grids'!$B$11</c:f>
              <c:strCache>
                <c:ptCount val="1"/>
                <c:pt idx="0">
                  <c:v>20.0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'Velocity-grids'!$W$41:$W$44</c:f>
              <c:numCache/>
            </c:numRef>
          </c:xVal>
          <c:yVal>
            <c:numRef>
              <c:f>'Velocity-grids'!$U$41:$U$44</c:f>
              <c:numCache/>
            </c:numRef>
          </c:yVal>
          <c:smooth val="1"/>
        </c:ser>
        <c:ser>
          <c:idx val="7"/>
          <c:order val="6"/>
          <c:tx>
            <c:strRef>
              <c:f>'Velocity-grids'!$C$52</c:f>
              <c:strCache>
                <c:ptCount val="1"/>
                <c:pt idx="0">
                  <c:v>30.0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'Velocity-grids'!$W$52:$W$57</c:f>
              <c:numCache/>
            </c:numRef>
          </c:xVal>
          <c:yVal>
            <c:numRef>
              <c:f>'Velocity-grids'!$U$52:$U$57</c:f>
              <c:numCache/>
            </c:numRef>
          </c:yVal>
          <c:smooth val="1"/>
        </c:ser>
        <c:ser>
          <c:idx val="8"/>
          <c:order val="7"/>
          <c:tx>
            <c:strRef>
              <c:f>'Velocity-grids'!$C$58</c:f>
              <c:strCache>
                <c:ptCount val="1"/>
                <c:pt idx="0">
                  <c:v>45.0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'Velocity-grids'!$W$58:$W$63</c:f>
              <c:numCache/>
            </c:numRef>
          </c:xVal>
          <c:yVal>
            <c:numRef>
              <c:f>'Velocity-grids'!$U$58:$U$63</c:f>
              <c:numCache/>
            </c:numRef>
          </c:yVal>
          <c:smooth val="1"/>
        </c:ser>
        <c:ser>
          <c:idx val="9"/>
          <c:order val="8"/>
          <c:tx>
            <c:strRef>
              <c:f>'Velocity-grids'!$C$64</c:f>
              <c:strCache>
                <c:ptCount val="1"/>
                <c:pt idx="0">
                  <c:v>60.0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'Velocity-grids'!$W$64:$W$69</c:f>
              <c:numCache/>
            </c:numRef>
          </c:xVal>
          <c:yVal>
            <c:numRef>
              <c:f>'Velocity-grids'!$U$64:$U$69</c:f>
              <c:numCache/>
            </c:numRef>
          </c:yVal>
          <c:smooth val="1"/>
        </c:ser>
        <c:ser>
          <c:idx val="10"/>
          <c:order val="9"/>
          <c:tx>
            <c:strRef>
              <c:f>'Velocity-grids'!$C$70</c:f>
              <c:strCache>
                <c:ptCount val="1"/>
                <c:pt idx="0">
                  <c:v>75.0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'Velocity-grids'!$W$70:$W$75</c:f>
              <c:numCache/>
            </c:numRef>
          </c:xVal>
          <c:yVal>
            <c:numRef>
              <c:f>'Velocity-grids'!$U$70:$U$75</c:f>
              <c:numCache/>
            </c:numRef>
          </c:yVal>
          <c:smooth val="1"/>
        </c:ser>
        <c:axId val="17952107"/>
        <c:axId val="27351236"/>
      </c:scatterChart>
      <c:valAx>
        <c:axId val="1795210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Vs,v/V3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351236"/>
        <c:crosses val="autoZero"/>
        <c:crossBetween val="midCat"/>
        <c:dispUnits/>
        <c:minorUnit val="0.05"/>
      </c:valAx>
      <c:valAx>
        <c:axId val="2735123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Vp,v/Vs,v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17952107"/>
        <c:crosses val="autoZero"/>
        <c:crossBetween val="midCat"/>
        <c:dispUnits/>
        <c:majorUnit val="1"/>
        <c:minorUnit val="0.5"/>
      </c:valAx>
      <c:spPr>
        <a:noFill/>
        <a:ln w="25400">
          <a:solidFill>
            <a:srgbClr val="00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1725"/>
          <c:w val="0.87875"/>
          <c:h val="0.9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'Velocity-grids'!$B$6</c:f>
              <c:strCache>
                <c:ptCount val="1"/>
                <c:pt idx="0">
                  <c:v>2.3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'Velocity-grids'!$X$16:$X$19</c:f>
              <c:numCache/>
            </c:numRef>
          </c:xVal>
          <c:yVal>
            <c:numRef>
              <c:f>'Velocity-grids'!$V$16:$V$19</c:f>
              <c:numCache/>
            </c:numRef>
          </c:yVal>
          <c:smooth val="1"/>
        </c:ser>
        <c:ser>
          <c:idx val="1"/>
          <c:order val="1"/>
          <c:tx>
            <c:strRef>
              <c:f>'Velocity-grids'!$B$7</c:f>
              <c:strCache>
                <c:ptCount val="1"/>
                <c:pt idx="0">
                  <c:v>3.0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'Velocity-grids'!$X$21:$X$24</c:f>
              <c:numCache/>
            </c:numRef>
          </c:xVal>
          <c:yVal>
            <c:numRef>
              <c:f>'Velocity-grids'!$V$21:$V$24</c:f>
              <c:numCache/>
            </c:numRef>
          </c:yVal>
          <c:smooth val="1"/>
        </c:ser>
        <c:ser>
          <c:idx val="2"/>
          <c:order val="2"/>
          <c:tx>
            <c:strRef>
              <c:f>'Velocity-grids'!$B$8</c:f>
              <c:strCache>
                <c:ptCount val="1"/>
                <c:pt idx="0">
                  <c:v>4.0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'Velocity-grids'!$X$26:$X$29</c:f>
              <c:numCache/>
            </c:numRef>
          </c:xVal>
          <c:yVal>
            <c:numRef>
              <c:f>'Velocity-grids'!$V$26:$V$29</c:f>
              <c:numCache/>
            </c:numRef>
          </c:yVal>
          <c:smooth val="1"/>
        </c:ser>
        <c:ser>
          <c:idx val="3"/>
          <c:order val="3"/>
          <c:tx>
            <c:strRef>
              <c:f>'Velocity-grids'!$B$9</c:f>
              <c:strCache>
                <c:ptCount val="1"/>
                <c:pt idx="0">
                  <c:v>6.0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'Velocity-grids'!$X$31:$X$34</c:f>
              <c:numCache/>
            </c:numRef>
          </c:xVal>
          <c:yVal>
            <c:numRef>
              <c:f>'Velocity-grids'!$V$31:$V$34</c:f>
              <c:numCache/>
            </c:numRef>
          </c:yVal>
          <c:smooth val="1"/>
        </c:ser>
        <c:ser>
          <c:idx val="4"/>
          <c:order val="4"/>
          <c:tx>
            <c:strRef>
              <c:f>'Velocity-grids'!$B$10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'Velocity-grids'!$X$36:$X$39</c:f>
              <c:numCache/>
            </c:numRef>
          </c:xVal>
          <c:yVal>
            <c:numRef>
              <c:f>'Velocity-grids'!$V$36:$V$39</c:f>
              <c:numCache/>
            </c:numRef>
          </c:yVal>
          <c:smooth val="1"/>
        </c:ser>
        <c:ser>
          <c:idx val="5"/>
          <c:order val="5"/>
          <c:tx>
            <c:strRef>
              <c:f>'Velocity-grids'!$B$11</c:f>
              <c:strCache>
                <c:ptCount val="1"/>
                <c:pt idx="0">
                  <c:v>20.0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'Velocity-grids'!$X$41:$X$44</c:f>
              <c:numCache/>
            </c:numRef>
          </c:xVal>
          <c:yVal>
            <c:numRef>
              <c:f>'Velocity-grids'!$V$41:$V$44</c:f>
              <c:numCache/>
            </c:numRef>
          </c:yVal>
          <c:smooth val="1"/>
        </c:ser>
        <c:ser>
          <c:idx val="7"/>
          <c:order val="6"/>
          <c:tx>
            <c:strRef>
              <c:f>'Velocity-grids'!$C$52</c:f>
              <c:strCache>
                <c:ptCount val="1"/>
                <c:pt idx="0">
                  <c:v>30.0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'Velocity-grids'!$X$52:$X$57</c:f>
              <c:numCache/>
            </c:numRef>
          </c:xVal>
          <c:yVal>
            <c:numRef>
              <c:f>'Velocity-grids'!$V$52:$V$57</c:f>
              <c:numCache/>
            </c:numRef>
          </c:yVal>
          <c:smooth val="1"/>
        </c:ser>
        <c:ser>
          <c:idx val="8"/>
          <c:order val="7"/>
          <c:tx>
            <c:strRef>
              <c:f>'Velocity-grids'!$C$58</c:f>
              <c:strCache>
                <c:ptCount val="1"/>
                <c:pt idx="0">
                  <c:v>45.0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'Velocity-grids'!$X$58:$X$63</c:f>
              <c:numCache/>
            </c:numRef>
          </c:xVal>
          <c:yVal>
            <c:numRef>
              <c:f>'Velocity-grids'!$V$58:$V$63</c:f>
              <c:numCache/>
            </c:numRef>
          </c:yVal>
          <c:smooth val="1"/>
        </c:ser>
        <c:ser>
          <c:idx val="9"/>
          <c:order val="8"/>
          <c:tx>
            <c:strRef>
              <c:f>'Velocity-grids'!$C$64</c:f>
              <c:strCache>
                <c:ptCount val="1"/>
                <c:pt idx="0">
                  <c:v>60.0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'Velocity-grids'!$X$64:$X$69</c:f>
              <c:numCache/>
            </c:numRef>
          </c:xVal>
          <c:yVal>
            <c:numRef>
              <c:f>'Velocity-grids'!$V$64:$V$69</c:f>
              <c:numCache/>
            </c:numRef>
          </c:yVal>
          <c:smooth val="1"/>
        </c:ser>
        <c:ser>
          <c:idx val="10"/>
          <c:order val="9"/>
          <c:tx>
            <c:strRef>
              <c:f>'Velocity-grids'!$C$70</c:f>
              <c:strCache>
                <c:ptCount val="1"/>
                <c:pt idx="0">
                  <c:v>75.0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'Velocity-grids'!$X$70:$X$75</c:f>
              <c:numCache/>
            </c:numRef>
          </c:xVal>
          <c:yVal>
            <c:numRef>
              <c:f>'Velocity-grids'!$V$70:$V$75</c:f>
              <c:numCache/>
            </c:numRef>
          </c:yVal>
          <c:smooth val="1"/>
        </c:ser>
        <c:axId val="44834533"/>
        <c:axId val="857614"/>
      </c:scatterChart>
      <c:valAx>
        <c:axId val="4483453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Vp,h/V3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57614"/>
        <c:crosses val="autoZero"/>
        <c:crossBetween val="midCat"/>
        <c:dispUnits/>
        <c:majorUnit val="0.1"/>
        <c:minorUnit val="0.05"/>
      </c:valAx>
      <c:valAx>
        <c:axId val="85761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Vp,v/Vp,h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44834533"/>
        <c:crosses val="autoZero"/>
        <c:crossBetween val="midCat"/>
        <c:dispUnits/>
        <c:majorUnit val="0.5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2075"/>
          <c:w val="0.8795"/>
          <c:h val="0.915"/>
        </c:manualLayout>
      </c:layout>
      <c:scatterChart>
        <c:scatterStyle val="smooth"/>
        <c:varyColors val="0"/>
        <c:ser>
          <c:idx val="1"/>
          <c:order val="0"/>
          <c:tx>
            <c:v>60°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'Vp vs. Strength'!$F$25:$F$45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'Vp vs. Strength'!$I$25:$I$45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75°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'Vp vs. Strength'!$G$25:$G$45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'Vp vs. Strength'!$J$25:$J$45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7718527"/>
        <c:axId val="2357880"/>
      </c:scatterChart>
      <c:valAx>
        <c:axId val="7718527"/>
        <c:scaling>
          <c:orientation val="minMax"/>
          <c:max val="5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Vp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2357880"/>
        <c:crosses val="autoZero"/>
        <c:crossBetween val="midCat"/>
        <c:dispUnits/>
        <c:majorUnit val="1000"/>
        <c:minorUnit val="500"/>
      </c:valAx>
      <c:valAx>
        <c:axId val="235788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Compression strength in MPa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7718527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17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275"/>
          <c:w val="0.924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v>60°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'Vp vs. Strength'!$C$25:$C$45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'Vp vs. Strength'!$I$25:$I$45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75°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'Vp vs. Strength'!$C$25:$C$45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'Vp vs. Strength'!$J$25:$J$45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1220921"/>
        <c:axId val="56770562"/>
      </c:scatterChart>
      <c:valAx>
        <c:axId val="21220921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crossAx val="56770562"/>
        <c:crosses val="autoZero"/>
        <c:crossBetween val="midCat"/>
        <c:dispUnits/>
        <c:majorUnit val="0.1"/>
        <c:minorUnit val="0.05"/>
      </c:val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Compression strength in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122092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56"/>
          <c:y val="0.0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15.emf" /><Relationship Id="rId7" Type="http://schemas.openxmlformats.org/officeDocument/2006/relationships/image" Target="../media/image15.emf" /><Relationship Id="rId8" Type="http://schemas.openxmlformats.org/officeDocument/2006/relationships/image" Target="../media/image15.emf" /><Relationship Id="rId9" Type="http://schemas.openxmlformats.org/officeDocument/2006/relationships/image" Target="../media/image15.emf" /><Relationship Id="rId10" Type="http://schemas.openxmlformats.org/officeDocument/2006/relationships/image" Target="../media/image17.emf" /><Relationship Id="rId11" Type="http://schemas.openxmlformats.org/officeDocument/2006/relationships/image" Target="../media/image17.emf" /><Relationship Id="rId12" Type="http://schemas.openxmlformats.org/officeDocument/2006/relationships/image" Target="../media/image17.emf" /><Relationship Id="rId13" Type="http://schemas.openxmlformats.org/officeDocument/2006/relationships/image" Target="../media/image17.emf" /><Relationship Id="rId14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32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0.emf" /><Relationship Id="rId3" Type="http://schemas.openxmlformats.org/officeDocument/2006/relationships/image" Target="../media/image1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28.emf" /><Relationship Id="rId11" Type="http://schemas.openxmlformats.org/officeDocument/2006/relationships/image" Target="../media/image29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0.emf" /><Relationship Id="rId15" Type="http://schemas.openxmlformats.org/officeDocument/2006/relationships/image" Target="../media/image30.emf" /><Relationship Id="rId16" Type="http://schemas.openxmlformats.org/officeDocument/2006/relationships/image" Target="../media/image30.emf" /><Relationship Id="rId17" Type="http://schemas.openxmlformats.org/officeDocument/2006/relationships/image" Target="../media/image11.emf" /><Relationship Id="rId18" Type="http://schemas.openxmlformats.org/officeDocument/2006/relationships/image" Target="../media/image31.emf" /><Relationship Id="rId19" Type="http://schemas.openxmlformats.org/officeDocument/2006/relationships/image" Target="../media/image33.emf" /><Relationship Id="rId20" Type="http://schemas.openxmlformats.org/officeDocument/2006/relationships/image" Target="../media/image34.emf" /><Relationship Id="rId21" Type="http://schemas.openxmlformats.org/officeDocument/2006/relationships/image" Target="../media/image2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0.88375</cdr:x>
      <cdr:y>0.305</cdr:y>
    </cdr:from>
    <cdr:to>
      <cdr:x>0.95825</cdr:x>
      <cdr:y>0.41875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91125" y="1428750"/>
          <a:ext cx="438150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</cdr:x>
      <cdr:y>0.11</cdr:y>
    </cdr:from>
    <cdr:to>
      <cdr:x>0.0695</cdr:x>
      <cdr:y>0.21375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61925" y="514350"/>
          <a:ext cx="2381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85725</xdr:rowOff>
    </xdr:from>
    <xdr:to>
      <xdr:col>7</xdr:col>
      <xdr:colOff>276225</xdr:colOff>
      <xdr:row>110</xdr:row>
      <xdr:rowOff>9525</xdr:rowOff>
    </xdr:to>
    <xdr:graphicFrame>
      <xdr:nvGraphicFramePr>
        <xdr:cNvPr id="1" name="Chart 4"/>
        <xdr:cNvGraphicFramePr/>
      </xdr:nvGraphicFramePr>
      <xdr:xfrm>
        <a:off x="981075" y="12649200"/>
        <a:ext cx="61626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75</xdr:row>
      <xdr:rowOff>104775</xdr:rowOff>
    </xdr:from>
    <xdr:to>
      <xdr:col>13</xdr:col>
      <xdr:colOff>647700</xdr:colOff>
      <xdr:row>110</xdr:row>
      <xdr:rowOff>19050</xdr:rowOff>
    </xdr:to>
    <xdr:graphicFrame>
      <xdr:nvGraphicFramePr>
        <xdr:cNvPr id="2" name="Chart 5"/>
        <xdr:cNvGraphicFramePr/>
      </xdr:nvGraphicFramePr>
      <xdr:xfrm>
        <a:off x="7210425" y="12668250"/>
        <a:ext cx="6191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45</xdr:row>
      <xdr:rowOff>142875</xdr:rowOff>
    </xdr:from>
    <xdr:to>
      <xdr:col>11</xdr:col>
      <xdr:colOff>390525</xdr:colOff>
      <xdr:row>71</xdr:row>
      <xdr:rowOff>152400</xdr:rowOff>
    </xdr:to>
    <xdr:graphicFrame>
      <xdr:nvGraphicFramePr>
        <xdr:cNvPr id="1" name="Chart 6"/>
        <xdr:cNvGraphicFramePr/>
      </xdr:nvGraphicFramePr>
      <xdr:xfrm>
        <a:off x="6429375" y="8324850"/>
        <a:ext cx="5486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45</xdr:row>
      <xdr:rowOff>133350</xdr:rowOff>
    </xdr:from>
    <xdr:to>
      <xdr:col>6</xdr:col>
      <xdr:colOff>19050</xdr:colOff>
      <xdr:row>72</xdr:row>
      <xdr:rowOff>9525</xdr:rowOff>
    </xdr:to>
    <xdr:graphicFrame>
      <xdr:nvGraphicFramePr>
        <xdr:cNvPr id="2" name="Chart 46"/>
        <xdr:cNvGraphicFramePr/>
      </xdr:nvGraphicFramePr>
      <xdr:xfrm>
        <a:off x="1085850" y="8315325"/>
        <a:ext cx="52197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10</xdr:row>
      <xdr:rowOff>19050</xdr:rowOff>
    </xdr:from>
    <xdr:to>
      <xdr:col>20</xdr:col>
      <xdr:colOff>504825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10229850" y="1771650"/>
        <a:ext cx="58769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9525</xdr:rowOff>
    </xdr:from>
    <xdr:to>
      <xdr:col>11</xdr:col>
      <xdr:colOff>9525</xdr:colOff>
      <xdr:row>32</xdr:row>
      <xdr:rowOff>0</xdr:rowOff>
    </xdr:to>
    <xdr:graphicFrame>
      <xdr:nvGraphicFramePr>
        <xdr:cNvPr id="1" name="Chart 8"/>
        <xdr:cNvGraphicFramePr/>
      </xdr:nvGraphicFramePr>
      <xdr:xfrm>
        <a:off x="3076575" y="2209800"/>
        <a:ext cx="5314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0.15225</cdr:y>
    </cdr:from>
    <cdr:to>
      <cdr:x>0.44775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6381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s33</a:t>
          </a:r>
        </a:p>
      </cdr:txBody>
    </cdr:sp>
  </cdr:relSizeAnchor>
  <cdr:relSizeAnchor xmlns:cdr="http://schemas.openxmlformats.org/drawingml/2006/chartDrawing">
    <cdr:from>
      <cdr:x>0.1605</cdr:x>
      <cdr:y>0.4095</cdr:y>
    </cdr:from>
    <cdr:to>
      <cdr:x>0.23075</cdr:x>
      <cdr:y>0.46675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7145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s11</a:t>
          </a:r>
        </a:p>
      </cdr:txBody>
    </cdr:sp>
  </cdr:relSizeAnchor>
  <cdr:relSizeAnchor xmlns:cdr="http://schemas.openxmlformats.org/drawingml/2006/chartDrawing">
    <cdr:from>
      <cdr:x>0.826</cdr:x>
      <cdr:y>0.18475</cdr:y>
    </cdr:from>
    <cdr:to>
      <cdr:x>0.99825</cdr:x>
      <cdr:y>0.351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771525"/>
          <a:ext cx="9525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parameter  </a:t>
          </a:r>
          <a:r>
            <a:rPr lang="en-US" cap="none" sz="1400" b="0" i="1" u="none" baseline="0">
              <a:latin typeface="Times New Roman"/>
              <a:ea typeface="Times New Roman"/>
              <a:cs typeface="Times New Roman"/>
            </a:rPr>
            <a:t>f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0.129</cdr:y>
    </cdr:from>
    <cdr:to>
      <cdr:x>0.58325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5334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s66</a:t>
          </a:r>
        </a:p>
      </cdr:txBody>
    </cdr:sp>
  </cdr:relSizeAnchor>
  <cdr:relSizeAnchor xmlns:cdr="http://schemas.openxmlformats.org/drawingml/2006/chartDrawing">
    <cdr:from>
      <cdr:x>0.49</cdr:x>
      <cdr:y>0.61275</cdr:y>
    </cdr:from>
    <cdr:to>
      <cdr:x>0.5885</cdr:x>
      <cdr:y>0.6755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254317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s44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0.21125</cdr:y>
    </cdr:from>
    <cdr:to>
      <cdr:x>0.8005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866775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s13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119</xdr:row>
      <xdr:rowOff>28575</xdr:rowOff>
    </xdr:from>
    <xdr:to>
      <xdr:col>10</xdr:col>
      <xdr:colOff>838200</xdr:colOff>
      <xdr:row>145</xdr:row>
      <xdr:rowOff>19050</xdr:rowOff>
    </xdr:to>
    <xdr:graphicFrame>
      <xdr:nvGraphicFramePr>
        <xdr:cNvPr id="1" name="Chart 4"/>
        <xdr:cNvGraphicFramePr/>
      </xdr:nvGraphicFramePr>
      <xdr:xfrm>
        <a:off x="3800475" y="19840575"/>
        <a:ext cx="5514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119</xdr:row>
      <xdr:rowOff>28575</xdr:rowOff>
    </xdr:from>
    <xdr:to>
      <xdr:col>17</xdr:col>
      <xdr:colOff>476250</xdr:colOff>
      <xdr:row>144</xdr:row>
      <xdr:rowOff>133350</xdr:rowOff>
    </xdr:to>
    <xdr:graphicFrame>
      <xdr:nvGraphicFramePr>
        <xdr:cNvPr id="2" name="Chart 5"/>
        <xdr:cNvGraphicFramePr/>
      </xdr:nvGraphicFramePr>
      <xdr:xfrm>
        <a:off x="10296525" y="19840575"/>
        <a:ext cx="4591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504825</xdr:colOff>
      <xdr:row>119</xdr:row>
      <xdr:rowOff>9525</xdr:rowOff>
    </xdr:from>
    <xdr:to>
      <xdr:col>24</xdr:col>
      <xdr:colOff>38100</xdr:colOff>
      <xdr:row>144</xdr:row>
      <xdr:rowOff>85725</xdr:rowOff>
    </xdr:to>
    <xdr:graphicFrame>
      <xdr:nvGraphicFramePr>
        <xdr:cNvPr id="3" name="Chart 6"/>
        <xdr:cNvGraphicFramePr/>
      </xdr:nvGraphicFramePr>
      <xdr:xfrm>
        <a:off x="15763875" y="19821525"/>
        <a:ext cx="46196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</cdr:x>
      <cdr:y>0.6635</cdr:y>
    </cdr:from>
    <cdr:to>
      <cdr:x>0.9585</cdr:x>
      <cdr:y>0.74025</cdr:y>
    </cdr:to>
    <cdr:sp>
      <cdr:nvSpPr>
        <cdr:cNvPr id="1" name="TextBox 5"/>
        <cdr:cNvSpPr txBox="1">
          <a:spLocks noChangeArrowheads="1"/>
        </cdr:cNvSpPr>
      </cdr:nvSpPr>
      <cdr:spPr>
        <a:xfrm>
          <a:off x="2247900" y="3714750"/>
          <a:ext cx="3657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f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 20           10              6               4             3         2.3</a:t>
          </a:r>
        </a:p>
      </cdr:txBody>
    </cdr:sp>
  </cdr:relSizeAnchor>
  <cdr:relSizeAnchor xmlns:cdr="http://schemas.openxmlformats.org/drawingml/2006/chartDrawing">
    <cdr:from>
      <cdr:x>0.28075</cdr:x>
      <cdr:y>0.1275</cdr:y>
    </cdr:from>
    <cdr:to>
      <cdr:x>0.41225</cdr:x>
      <cdr:y>0.617</cdr:y>
    </cdr:to>
    <cdr:sp>
      <cdr:nvSpPr>
        <cdr:cNvPr id="2" name="TextBox 6"/>
        <cdr:cNvSpPr txBox="1">
          <a:spLocks noChangeArrowheads="1"/>
        </cdr:cNvSpPr>
      </cdr:nvSpPr>
      <cdr:spPr>
        <a:xfrm>
          <a:off x="1724025" y="704850"/>
          <a:ext cx="809625" cy="2743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     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30°
       45°  
      60°
       75°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0.569</cdr:y>
    </cdr:from>
    <cdr:to>
      <cdr:x>0.825</cdr:x>
      <cdr:y>0.77475</cdr:y>
    </cdr:to>
    <cdr:sp>
      <cdr:nvSpPr>
        <cdr:cNvPr id="1" name="TextBox 5"/>
        <cdr:cNvSpPr txBox="1">
          <a:spLocks noChangeArrowheads="1"/>
        </cdr:cNvSpPr>
      </cdr:nvSpPr>
      <cdr:spPr>
        <a:xfrm>
          <a:off x="2228850" y="3181350"/>
          <a:ext cx="28765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               3      2.3
                                4   
           10      6
f = 20</a:t>
          </a:r>
        </a:p>
      </cdr:txBody>
    </cdr:sp>
  </cdr:relSizeAnchor>
  <cdr:relSizeAnchor xmlns:cdr="http://schemas.openxmlformats.org/drawingml/2006/chartDrawing">
    <cdr:from>
      <cdr:x>0.32425</cdr:x>
      <cdr:y>0.05875</cdr:y>
    </cdr:from>
    <cdr:to>
      <cdr:x>0.766</cdr:x>
      <cdr:y>0.67675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0" y="323850"/>
          <a:ext cx="2733675" cy="3457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a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 30°
                                       45° 
                     60°
  75°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7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vmlDrawing" Target="../drawings/vmlDrawing4.vml" /><Relationship Id="rId23" Type="http://schemas.openxmlformats.org/officeDocument/2006/relationships/drawing" Target="../drawings/drawing11.xml" /><Relationship Id="rId2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I44" sqref="I44"/>
    </sheetView>
  </sheetViews>
  <sheetFormatPr defaultColWidth="11.421875" defaultRowHeight="12.75"/>
  <cols>
    <col min="2" max="24" width="11.7109375" style="0" customWidth="1"/>
    <col min="25" max="16384" width="9.140625" style="0" customWidth="1"/>
  </cols>
  <sheetData>
    <row r="1" ht="19.5">
      <c r="A1" s="34" t="s">
        <v>51</v>
      </c>
    </row>
    <row r="2" ht="13.5" thickBot="1"/>
    <row r="3" spans="2:8" ht="13.5" thickTop="1">
      <c r="B3" s="115" t="s">
        <v>50</v>
      </c>
      <c r="C3" s="116"/>
      <c r="D3" s="116"/>
      <c r="E3" s="116"/>
      <c r="F3" s="116"/>
      <c r="G3" s="116"/>
      <c r="H3" s="117"/>
    </row>
    <row r="4" spans="2:8" ht="12.75">
      <c r="B4" s="118"/>
      <c r="C4" s="119"/>
      <c r="D4" s="119"/>
      <c r="E4" s="119"/>
      <c r="F4" s="119"/>
      <c r="G4" s="119"/>
      <c r="H4" s="120"/>
    </row>
    <row r="5" spans="2:8" ht="12.75">
      <c r="B5" s="118"/>
      <c r="C5" s="119"/>
      <c r="D5" s="119"/>
      <c r="E5" s="119"/>
      <c r="F5" s="119"/>
      <c r="G5" s="119"/>
      <c r="H5" s="120"/>
    </row>
    <row r="6" spans="2:8" ht="12.75">
      <c r="B6" s="118"/>
      <c r="C6" s="119"/>
      <c r="D6" s="119"/>
      <c r="E6" s="119"/>
      <c r="F6" s="119"/>
      <c r="G6" s="119"/>
      <c r="H6" s="120"/>
    </row>
    <row r="7" spans="2:8" ht="12.75">
      <c r="B7" s="118"/>
      <c r="C7" s="119"/>
      <c r="D7" s="119"/>
      <c r="E7" s="119"/>
      <c r="F7" s="119"/>
      <c r="G7" s="119"/>
      <c r="H7" s="120"/>
    </row>
    <row r="8" spans="2:8" ht="13.5" thickBot="1">
      <c r="B8" s="121"/>
      <c r="C8" s="122"/>
      <c r="D8" s="122"/>
      <c r="E8" s="122"/>
      <c r="F8" s="122"/>
      <c r="G8" s="122"/>
      <c r="H8" s="123"/>
    </row>
    <row r="9" ht="13.5" thickTop="1"/>
    <row r="10" ht="13.5" thickBot="1">
      <c r="B10" s="3" t="s">
        <v>11</v>
      </c>
    </row>
    <row r="11" spans="2:13" ht="49.5" customHeight="1" thickBot="1" thickTop="1">
      <c r="B11" s="137" t="s">
        <v>64</v>
      </c>
      <c r="C11" s="138"/>
      <c r="D11" s="139">
        <v>0.5</v>
      </c>
      <c r="E11" s="139"/>
      <c r="F11" s="139">
        <v>0.75</v>
      </c>
      <c r="G11" s="139"/>
      <c r="H11" s="139">
        <v>1</v>
      </c>
      <c r="I11" s="139"/>
      <c r="J11" s="139">
        <v>1.5</v>
      </c>
      <c r="K11" s="139"/>
      <c r="L11" s="139">
        <v>2</v>
      </c>
      <c r="M11" s="22"/>
    </row>
    <row r="12" spans="2:13" ht="49.5" customHeight="1" thickBot="1" thickTop="1">
      <c r="B12" s="105" t="s">
        <v>13</v>
      </c>
      <c r="C12" s="100"/>
      <c r="D12" s="5"/>
      <c r="E12" s="5"/>
      <c r="F12" s="4"/>
      <c r="G12" s="20"/>
      <c r="H12" s="5"/>
      <c r="I12" s="5"/>
      <c r="J12" s="4"/>
      <c r="K12" s="20"/>
      <c r="L12" s="5"/>
      <c r="M12" s="20"/>
    </row>
    <row r="13" spans="2:13" ht="13.5" thickTop="1">
      <c r="B13" s="101"/>
      <c r="C13" s="102">
        <v>0.01</v>
      </c>
      <c r="D13" s="56">
        <f aca="true" t="shared" si="0" ref="D13:D33">C13^2*(2-$C13)*D$11</f>
        <v>9.95E-05</v>
      </c>
      <c r="E13" s="56">
        <f aca="true" t="shared" si="1" ref="E13:E33">((1-D$11*$C13*(1-(1-C13)^(-2)))*(1-D13))^(-1/2)</f>
        <v>0.9999989949256302</v>
      </c>
      <c r="F13" s="60">
        <f aca="true" t="shared" si="2" ref="F13:F33">C13^3*(2/C13-1)*F$11</f>
        <v>0.00014925000000000002</v>
      </c>
      <c r="G13" s="57">
        <f aca="true" t="shared" si="3" ref="G13:G33">((1-F$11*$C13*(1-(1-C13)^(-2)))*(1-F13))^(-1/2)</f>
        <v>0.999998496177539</v>
      </c>
      <c r="H13" s="56">
        <f aca="true" t="shared" si="4" ref="H13:H30">C13^3*(2/C13-1)*H$11</f>
        <v>0.00019900000000000004</v>
      </c>
      <c r="I13" s="56">
        <f aca="true" t="shared" si="5" ref="I13:I30">((1-H$11*$C13*(1-(1-C13)^(-2)))*(1-H13))^(-1/2)</f>
        <v>0.9999979999554951</v>
      </c>
      <c r="J13" s="60">
        <f aca="true" t="shared" si="6" ref="J13:J27">C13^3*(2/C13-1)*J$11</f>
        <v>0.00029850000000000005</v>
      </c>
      <c r="K13" s="57">
        <f aca="true" t="shared" si="7" ref="K13:K27">((1-J$11*$C13*(1-(1-C13)^(-2)))*(1-J13))^(-1/2)</f>
        <v>0.9999970150895048</v>
      </c>
      <c r="L13" s="56">
        <f aca="true" t="shared" si="8" ref="L13:L26">C13^3*(2/C13-1)*L$11</f>
        <v>0.0003980000000000001</v>
      </c>
      <c r="M13" s="57">
        <f aca="true" t="shared" si="9" ref="M13:M26">((1-L$11*$C13*(1-(1-C13)^(-2)))*(1-L13))^(-1/2)</f>
        <v>0.9999960403275692</v>
      </c>
    </row>
    <row r="14" spans="2:13" ht="12.75">
      <c r="B14" s="101"/>
      <c r="C14" s="102">
        <v>0.03</v>
      </c>
      <c r="D14" s="56">
        <f t="shared" si="0"/>
        <v>0.0008864999999999999</v>
      </c>
      <c r="E14" s="56">
        <f t="shared" si="1"/>
        <v>0.9999725772425441</v>
      </c>
      <c r="F14" s="60">
        <f t="shared" si="2"/>
        <v>0.00132975</v>
      </c>
      <c r="G14" s="57">
        <f t="shared" si="3"/>
        <v>0.9999591798882619</v>
      </c>
      <c r="H14" s="56">
        <f t="shared" si="4"/>
        <v>0.001773</v>
      </c>
      <c r="I14" s="56">
        <f t="shared" si="5"/>
        <v>0.9999459918498624</v>
      </c>
      <c r="J14" s="60">
        <f t="shared" si="6"/>
        <v>0.0026595</v>
      </c>
      <c r="K14" s="57">
        <f t="shared" si="7"/>
        <v>0.9999202436218406</v>
      </c>
      <c r="L14" s="56">
        <f t="shared" si="8"/>
        <v>0.003546</v>
      </c>
      <c r="M14" s="57">
        <f t="shared" si="9"/>
        <v>0.9998953323646937</v>
      </c>
    </row>
    <row r="15" spans="2:13" ht="12.75">
      <c r="B15" s="101"/>
      <c r="C15" s="102">
        <v>0.06</v>
      </c>
      <c r="D15" s="56">
        <f t="shared" si="0"/>
        <v>0.003492</v>
      </c>
      <c r="E15" s="56">
        <f t="shared" si="1"/>
        <v>0.9997769676115609</v>
      </c>
      <c r="F15" s="60">
        <f t="shared" si="2"/>
        <v>0.0052380000000000005</v>
      </c>
      <c r="G15" s="57">
        <f t="shared" si="3"/>
        <v>0.9996706773758123</v>
      </c>
      <c r="H15" s="56">
        <f t="shared" si="4"/>
        <v>0.006984000000000001</v>
      </c>
      <c r="I15" s="56">
        <f t="shared" si="5"/>
        <v>0.9995678666533024</v>
      </c>
      <c r="J15" s="60">
        <f t="shared" si="6"/>
        <v>0.010476000000000001</v>
      </c>
      <c r="K15" s="57">
        <f t="shared" si="7"/>
        <v>0.9993726710329436</v>
      </c>
      <c r="L15" s="56">
        <f t="shared" si="8"/>
        <v>0.013968000000000001</v>
      </c>
      <c r="M15" s="57">
        <f t="shared" si="9"/>
        <v>0.999191356419582</v>
      </c>
    </row>
    <row r="16" spans="2:13" ht="12.75">
      <c r="B16" s="101"/>
      <c r="C16" s="102">
        <v>0.09</v>
      </c>
      <c r="D16" s="56">
        <f t="shared" si="0"/>
        <v>0.007735499999999999</v>
      </c>
      <c r="E16" s="56">
        <f t="shared" si="1"/>
        <v>0.9992341288415094</v>
      </c>
      <c r="F16" s="60">
        <f t="shared" si="2"/>
        <v>0.011603249999999999</v>
      </c>
      <c r="G16" s="57">
        <f t="shared" si="3"/>
        <v>0.9988788576718249</v>
      </c>
      <c r="H16" s="56">
        <f t="shared" si="4"/>
        <v>0.015470999999999999</v>
      </c>
      <c r="I16" s="56">
        <f t="shared" si="5"/>
        <v>0.9985419506221093</v>
      </c>
      <c r="J16" s="60">
        <f t="shared" si="6"/>
        <v>0.023206499999999998</v>
      </c>
      <c r="K16" s="57">
        <f t="shared" si="7"/>
        <v>0.9979230111262036</v>
      </c>
      <c r="L16" s="56">
        <f t="shared" si="8"/>
        <v>0.030941999999999997</v>
      </c>
      <c r="M16" s="57">
        <f t="shared" si="9"/>
        <v>0.9973769056147611</v>
      </c>
    </row>
    <row r="17" spans="2:13" ht="12.75">
      <c r="B17" s="101"/>
      <c r="C17" s="102">
        <v>0.12</v>
      </c>
      <c r="D17" s="56">
        <f t="shared" si="0"/>
        <v>0.013536</v>
      </c>
      <c r="E17" s="56">
        <f t="shared" si="1"/>
        <v>0.9981517673459459</v>
      </c>
      <c r="F17" s="60">
        <f t="shared" si="2"/>
        <v>0.020304000000000003</v>
      </c>
      <c r="G17" s="57">
        <f t="shared" si="3"/>
        <v>0.9973194876089192</v>
      </c>
      <c r="H17" s="56">
        <f t="shared" si="4"/>
        <v>0.027072000000000002</v>
      </c>
      <c r="I17" s="56">
        <f t="shared" si="5"/>
        <v>0.9965478207698616</v>
      </c>
      <c r="J17" s="60">
        <f t="shared" si="6"/>
        <v>0.040608000000000005</v>
      </c>
      <c r="K17" s="57">
        <f t="shared" si="7"/>
        <v>0.9951846985728295</v>
      </c>
      <c r="L17" s="56">
        <f t="shared" si="8"/>
        <v>0.054144000000000005</v>
      </c>
      <c r="M17" s="57">
        <f t="shared" si="9"/>
        <v>0.9940594820043666</v>
      </c>
    </row>
    <row r="18" spans="2:13" ht="12.75">
      <c r="B18" s="101"/>
      <c r="C18" s="102">
        <v>0.15</v>
      </c>
      <c r="D18" s="56">
        <f t="shared" si="0"/>
        <v>0.0208125</v>
      </c>
      <c r="E18" s="56">
        <f t="shared" si="1"/>
        <v>0.9963232779198845</v>
      </c>
      <c r="F18" s="60">
        <f t="shared" si="2"/>
        <v>0.031218750000000003</v>
      </c>
      <c r="G18" s="57">
        <f t="shared" si="3"/>
        <v>0.9947212682026776</v>
      </c>
      <c r="H18" s="56">
        <f t="shared" si="4"/>
        <v>0.041625</v>
      </c>
      <c r="I18" s="56">
        <f t="shared" si="5"/>
        <v>0.9932738071546883</v>
      </c>
      <c r="J18" s="60">
        <f t="shared" si="6"/>
        <v>0.06243750000000001</v>
      </c>
      <c r="K18" s="57">
        <f t="shared" si="7"/>
        <v>0.9908348483542735</v>
      </c>
      <c r="L18" s="56">
        <f t="shared" si="8"/>
        <v>0.08325</v>
      </c>
      <c r="M18" s="57">
        <f t="shared" si="9"/>
        <v>0.9889932085803909</v>
      </c>
    </row>
    <row r="19" spans="2:13" ht="12.75">
      <c r="B19" s="101"/>
      <c r="C19" s="102">
        <v>0.18</v>
      </c>
      <c r="D19" s="56">
        <f t="shared" si="0"/>
        <v>0.029484</v>
      </c>
      <c r="E19" s="56">
        <f t="shared" si="1"/>
        <v>0.9935273601100217</v>
      </c>
      <c r="F19" s="60">
        <f t="shared" si="2"/>
        <v>0.044225999999999994</v>
      </c>
      <c r="G19" s="57">
        <f t="shared" si="3"/>
        <v>0.9908090525660284</v>
      </c>
      <c r="H19" s="56">
        <f t="shared" si="4"/>
        <v>0.05896799999999999</v>
      </c>
      <c r="I19" s="56">
        <f t="shared" si="5"/>
        <v>0.9884249039509319</v>
      </c>
      <c r="J19" s="60">
        <f t="shared" si="6"/>
        <v>0.08845199999999999</v>
      </c>
      <c r="K19" s="57">
        <f t="shared" si="7"/>
        <v>0.9846320948641711</v>
      </c>
      <c r="L19" s="56">
        <f t="shared" si="8"/>
        <v>0.11793599999999999</v>
      </c>
      <c r="M19" s="57">
        <f t="shared" si="9"/>
        <v>0.9821049983740913</v>
      </c>
    </row>
    <row r="20" spans="2:13" ht="12.75">
      <c r="B20" s="101"/>
      <c r="C20" s="102">
        <v>0.21</v>
      </c>
      <c r="D20" s="56">
        <f t="shared" si="0"/>
        <v>0.0394695</v>
      </c>
      <c r="E20" s="56">
        <f t="shared" si="1"/>
        <v>0.9895284915609135</v>
      </c>
      <c r="F20" s="60">
        <f t="shared" si="2"/>
        <v>0.059204249999999986</v>
      </c>
      <c r="G20" s="57">
        <f t="shared" si="3"/>
        <v>0.9853087893804486</v>
      </c>
      <c r="H20" s="56">
        <f t="shared" si="4"/>
        <v>0.07893899999999998</v>
      </c>
      <c r="I20" s="56">
        <f t="shared" si="5"/>
        <v>0.9817325391183919</v>
      </c>
      <c r="J20" s="60">
        <f t="shared" si="6"/>
        <v>0.11840849999999997</v>
      </c>
      <c r="K20" s="57">
        <f t="shared" si="7"/>
        <v>0.976433518744354</v>
      </c>
      <c r="L20" s="56">
        <f t="shared" si="8"/>
        <v>0.15787799999999996</v>
      </c>
      <c r="M20" s="57">
        <f t="shared" si="9"/>
        <v>0.9735142595657573</v>
      </c>
    </row>
    <row r="21" spans="2:13" ht="12.75">
      <c r="B21" s="101"/>
      <c r="C21" s="102">
        <v>0.24</v>
      </c>
      <c r="D21" s="56">
        <f t="shared" si="0"/>
        <v>0.050688</v>
      </c>
      <c r="E21" s="56">
        <f t="shared" si="1"/>
        <v>0.9840784567830757</v>
      </c>
      <c r="F21" s="60">
        <f t="shared" si="2"/>
        <v>0.076032</v>
      </c>
      <c r="G21" s="57">
        <f t="shared" si="3"/>
        <v>0.9779541052446773</v>
      </c>
      <c r="H21" s="56">
        <f t="shared" si="4"/>
        <v>0.10137600000000001</v>
      </c>
      <c r="I21" s="56">
        <f t="shared" si="5"/>
        <v>0.972965349568892</v>
      </c>
      <c r="J21" s="60">
        <f t="shared" si="6"/>
        <v>0.152064</v>
      </c>
      <c r="K21" s="57">
        <f t="shared" si="7"/>
        <v>0.9662079252046694</v>
      </c>
      <c r="L21" s="56">
        <f t="shared" si="8"/>
        <v>0.20275200000000002</v>
      </c>
      <c r="M21" s="57">
        <f t="shared" si="9"/>
        <v>0.963544105999896</v>
      </c>
    </row>
    <row r="22" spans="2:13" ht="12.75">
      <c r="B22" s="101"/>
      <c r="C22" s="102">
        <v>0.27</v>
      </c>
      <c r="D22" s="56">
        <f t="shared" si="0"/>
        <v>0.0630585</v>
      </c>
      <c r="E22" s="56">
        <f t="shared" si="1"/>
        <v>0.9769191279728883</v>
      </c>
      <c r="F22" s="60">
        <f t="shared" si="2"/>
        <v>0.09458775</v>
      </c>
      <c r="G22" s="57">
        <f t="shared" si="3"/>
        <v>0.9684942601098299</v>
      </c>
      <c r="H22" s="56">
        <f t="shared" si="4"/>
        <v>0.126117</v>
      </c>
      <c r="I22" s="56">
        <f t="shared" si="5"/>
        <v>0.9619398262176906</v>
      </c>
      <c r="J22" s="60">
        <f t="shared" si="6"/>
        <v>0.1891755</v>
      </c>
      <c r="K22" s="57">
        <f t="shared" si="7"/>
        <v>0.9540433832295628</v>
      </c>
      <c r="L22" s="56">
        <f t="shared" si="8"/>
        <v>0.252234</v>
      </c>
      <c r="M22" s="57">
        <f t="shared" si="9"/>
        <v>0.9527262044524646</v>
      </c>
    </row>
    <row r="23" spans="2:13" ht="12.75">
      <c r="B23" s="101"/>
      <c r="C23" s="102">
        <v>0.3</v>
      </c>
      <c r="D23" s="56">
        <f t="shared" si="0"/>
        <v>0.0765</v>
      </c>
      <c r="E23" s="56">
        <f t="shared" si="1"/>
        <v>0.9677866634330102</v>
      </c>
      <c r="F23" s="60">
        <f t="shared" si="2"/>
        <v>0.11474999999999999</v>
      </c>
      <c r="G23" s="57">
        <f t="shared" si="3"/>
        <v>0.9567029955283899</v>
      </c>
      <c r="H23" s="56">
        <f t="shared" si="4"/>
        <v>0.153</v>
      </c>
      <c r="I23" s="56">
        <f t="shared" si="5"/>
        <v>0.9485295132316983</v>
      </c>
      <c r="J23" s="60">
        <f t="shared" si="6"/>
        <v>0.22949999999999998</v>
      </c>
      <c r="K23" s="57">
        <f t="shared" si="7"/>
        <v>0.9401482010061392</v>
      </c>
      <c r="L23" s="56">
        <f t="shared" si="8"/>
        <v>0.306</v>
      </c>
      <c r="M23" s="57">
        <f t="shared" si="9"/>
        <v>0.9418066896672954</v>
      </c>
    </row>
    <row r="24" spans="2:13" ht="12.75">
      <c r="B24" s="101"/>
      <c r="C24" s="102">
        <v>0.35</v>
      </c>
      <c r="D24" s="56">
        <f t="shared" si="0"/>
        <v>0.10106249999999999</v>
      </c>
      <c r="E24" s="56">
        <f t="shared" si="1"/>
        <v>0.9474675427838555</v>
      </c>
      <c r="F24" s="60">
        <f t="shared" si="2"/>
        <v>0.15159374999999997</v>
      </c>
      <c r="G24" s="57">
        <f t="shared" si="3"/>
        <v>0.9313652234149898</v>
      </c>
      <c r="H24" s="56">
        <f t="shared" si="4"/>
        <v>0.20212499999999994</v>
      </c>
      <c r="I24" s="56">
        <f t="shared" si="5"/>
        <v>0.9207383801405087</v>
      </c>
      <c r="J24" s="60">
        <f t="shared" si="6"/>
        <v>0.30318749999999994</v>
      </c>
      <c r="K24" s="57">
        <f t="shared" si="7"/>
        <v>0.9140723436414584</v>
      </c>
      <c r="L24" s="56">
        <f t="shared" si="8"/>
        <v>0.4042499999999999</v>
      </c>
      <c r="M24" s="57">
        <f t="shared" si="9"/>
        <v>0.9261775064917587</v>
      </c>
    </row>
    <row r="25" spans="2:13" ht="12.75">
      <c r="B25" s="101"/>
      <c r="C25" s="102">
        <v>0.4</v>
      </c>
      <c r="D25" s="56">
        <f t="shared" si="0"/>
        <v>0.12800000000000003</v>
      </c>
      <c r="E25" s="56">
        <f t="shared" si="1"/>
        <v>0.9197781680807424</v>
      </c>
      <c r="F25" s="60">
        <f t="shared" si="2"/>
        <v>0.19200000000000006</v>
      </c>
      <c r="G25" s="57">
        <f t="shared" si="3"/>
        <v>0.8984130074662225</v>
      </c>
      <c r="H25" s="56">
        <f t="shared" si="4"/>
        <v>0.25600000000000006</v>
      </c>
      <c r="I25" s="56">
        <f t="shared" si="5"/>
        <v>0.8862870966920833</v>
      </c>
      <c r="J25" s="60">
        <f t="shared" si="6"/>
        <v>0.3840000000000001</v>
      </c>
      <c r="K25" s="57">
        <f t="shared" si="7"/>
        <v>0.8862870966920834</v>
      </c>
      <c r="L25" s="56">
        <f t="shared" si="8"/>
        <v>0.5120000000000001</v>
      </c>
      <c r="M25" s="57">
        <f t="shared" si="9"/>
        <v>0.9197781680807426</v>
      </c>
    </row>
    <row r="26" spans="2:13" ht="12.75">
      <c r="B26" s="101"/>
      <c r="C26" s="102">
        <v>0.45</v>
      </c>
      <c r="D26" s="56">
        <f t="shared" si="0"/>
        <v>0.1569375</v>
      </c>
      <c r="E26" s="56">
        <f t="shared" si="1"/>
        <v>0.8837299698704296</v>
      </c>
      <c r="F26" s="60">
        <f t="shared" si="2"/>
        <v>0.23540625000000004</v>
      </c>
      <c r="G26" s="57">
        <f t="shared" si="3"/>
        <v>0.8576182663422603</v>
      </c>
      <c r="H26" s="56">
        <f t="shared" si="4"/>
        <v>0.31387500000000007</v>
      </c>
      <c r="I26" s="56">
        <f t="shared" si="5"/>
        <v>0.8457432880198754</v>
      </c>
      <c r="J26" s="60">
        <f t="shared" si="6"/>
        <v>0.4708125000000001</v>
      </c>
      <c r="K26" s="57">
        <f t="shared" si="7"/>
        <v>0.8597662358510704</v>
      </c>
      <c r="L26" s="56">
        <f t="shared" si="8"/>
        <v>0.6277500000000001</v>
      </c>
      <c r="M26" s="57">
        <f t="shared" si="9"/>
        <v>0.9346424388568503</v>
      </c>
    </row>
    <row r="27" spans="2:13" ht="12.75">
      <c r="B27" s="101"/>
      <c r="C27" s="102">
        <v>0.5</v>
      </c>
      <c r="D27" s="56">
        <f t="shared" si="0"/>
        <v>0.1875</v>
      </c>
      <c r="E27" s="56">
        <f t="shared" si="1"/>
        <v>0.8386278693775346</v>
      </c>
      <c r="F27" s="60">
        <f t="shared" si="2"/>
        <v>0.28125</v>
      </c>
      <c r="G27" s="57">
        <f t="shared" si="3"/>
        <v>0.8091547798786778</v>
      </c>
      <c r="H27" s="56">
        <f t="shared" si="4"/>
        <v>0.375</v>
      </c>
      <c r="I27" s="56">
        <f t="shared" si="5"/>
        <v>0.8</v>
      </c>
      <c r="J27" s="60">
        <f t="shared" si="6"/>
        <v>0.5625</v>
      </c>
      <c r="K27" s="57">
        <f t="shared" si="7"/>
        <v>0.8386278693775346</v>
      </c>
      <c r="L27" s="56"/>
      <c r="M27" s="57"/>
    </row>
    <row r="28" spans="2:13" ht="12.75">
      <c r="B28" s="101"/>
      <c r="C28" s="102">
        <v>0.55</v>
      </c>
      <c r="D28" s="56">
        <f t="shared" si="0"/>
        <v>0.21931250000000002</v>
      </c>
      <c r="E28" s="56">
        <f t="shared" si="1"/>
        <v>0.7841771407254741</v>
      </c>
      <c r="F28" s="60">
        <f t="shared" si="2"/>
        <v>0.3289687500000001</v>
      </c>
      <c r="G28" s="57">
        <f t="shared" si="3"/>
        <v>0.7535329961106155</v>
      </c>
      <c r="H28" s="56">
        <f t="shared" si="4"/>
        <v>0.4386250000000001</v>
      </c>
      <c r="I28" s="56">
        <f t="shared" si="5"/>
        <v>0.7500921556544219</v>
      </c>
      <c r="J28" s="60"/>
      <c r="K28" s="57"/>
      <c r="L28" s="56"/>
      <c r="M28" s="57"/>
    </row>
    <row r="29" spans="2:13" ht="12.75">
      <c r="B29" s="101"/>
      <c r="C29" s="102">
        <v>0.6</v>
      </c>
      <c r="D29" s="56">
        <f t="shared" si="0"/>
        <v>0.252</v>
      </c>
      <c r="E29" s="56">
        <f t="shared" si="1"/>
        <v>0.7205441298066386</v>
      </c>
      <c r="F29" s="60">
        <f t="shared" si="2"/>
        <v>0.378</v>
      </c>
      <c r="G29" s="57">
        <f t="shared" si="3"/>
        <v>0.6914705071407924</v>
      </c>
      <c r="H29" s="56">
        <f t="shared" si="4"/>
        <v>0.504</v>
      </c>
      <c r="I29" s="56">
        <f t="shared" si="5"/>
        <v>0.6970037479386302</v>
      </c>
      <c r="J29" s="60"/>
      <c r="K29" s="57"/>
      <c r="L29" s="56"/>
      <c r="M29" s="57"/>
    </row>
    <row r="30" spans="2:13" ht="12.75">
      <c r="B30" s="101"/>
      <c r="C30" s="102">
        <v>0.65</v>
      </c>
      <c r="D30" s="56">
        <f t="shared" si="0"/>
        <v>0.28518750000000004</v>
      </c>
      <c r="E30" s="56">
        <f t="shared" si="1"/>
        <v>0.6483481518302764</v>
      </c>
      <c r="F30" s="60">
        <f t="shared" si="2"/>
        <v>0.42778125000000006</v>
      </c>
      <c r="G30" s="57">
        <f t="shared" si="3"/>
        <v>0.6237271441281679</v>
      </c>
      <c r="H30" s="56">
        <f t="shared" si="4"/>
        <v>0.5703750000000001</v>
      </c>
      <c r="I30" s="56">
        <f t="shared" si="5"/>
        <v>0.6414987670092673</v>
      </c>
      <c r="J30" s="60"/>
      <c r="K30" s="57"/>
      <c r="L30" s="56"/>
      <c r="M30" s="57"/>
    </row>
    <row r="31" spans="2:13" ht="12.75">
      <c r="B31" s="101"/>
      <c r="C31" s="102">
        <v>0.7</v>
      </c>
      <c r="D31" s="56">
        <f t="shared" si="0"/>
        <v>0.31849999999999995</v>
      </c>
      <c r="E31" s="56">
        <f t="shared" si="1"/>
        <v>0.5685809361299833</v>
      </c>
      <c r="F31" s="60">
        <f t="shared" si="2"/>
        <v>0.4777499999999999</v>
      </c>
      <c r="G31" s="57">
        <f t="shared" si="3"/>
        <v>0.550938927114525</v>
      </c>
      <c r="H31" s="56"/>
      <c r="I31" s="56"/>
      <c r="J31" s="60"/>
      <c r="K31" s="57"/>
      <c r="L31" s="56"/>
      <c r="M31" s="57"/>
    </row>
    <row r="32" spans="2:13" ht="12.75">
      <c r="B32" s="101"/>
      <c r="C32" s="102">
        <v>0.75</v>
      </c>
      <c r="D32" s="56">
        <f t="shared" si="0"/>
        <v>0.3515625</v>
      </c>
      <c r="E32" s="56">
        <f t="shared" si="1"/>
        <v>0.48247298091502044</v>
      </c>
      <c r="F32" s="60">
        <f t="shared" si="2"/>
        <v>0.5273437499999999</v>
      </c>
      <c r="G32" s="57">
        <f t="shared" si="3"/>
        <v>0.4734769214668564</v>
      </c>
      <c r="H32" s="56"/>
      <c r="I32" s="56"/>
      <c r="J32" s="60"/>
      <c r="K32" s="57"/>
      <c r="L32" s="56"/>
      <c r="M32" s="57"/>
    </row>
    <row r="33" spans="2:13" ht="13.5" thickBot="1">
      <c r="B33" s="103"/>
      <c r="C33" s="104">
        <v>0.8</v>
      </c>
      <c r="D33" s="58">
        <f t="shared" si="0"/>
        <v>0.38400000000000006</v>
      </c>
      <c r="E33" s="58">
        <f t="shared" si="1"/>
        <v>0.39134222626033904</v>
      </c>
      <c r="F33" s="61">
        <f t="shared" si="2"/>
        <v>0.5760000000000002</v>
      </c>
      <c r="G33" s="59">
        <f t="shared" si="3"/>
        <v>0.39134222626033904</v>
      </c>
      <c r="H33" s="58"/>
      <c r="I33" s="58"/>
      <c r="J33" s="61"/>
      <c r="K33" s="59"/>
      <c r="L33" s="58"/>
      <c r="M33" s="59"/>
    </row>
    <row r="34" ht="13.5" thickTop="1"/>
  </sheetData>
  <printOptions gridLines="1"/>
  <pageMargins left="0.75" right="0.75" top="1" bottom="1" header="0.4921259845" footer="0.4921259845"/>
  <pageSetup horizontalDpi="300" verticalDpi="300" orientation="portrait" paperSize="9" r:id="rId17"/>
  <headerFooter alignWithMargins="0">
    <oddHeader>&amp;C&amp;F</oddHeader>
    <oddFooter>&amp;CPage &amp;P</oddFooter>
  </headerFooter>
  <drawing r:id="rId16"/>
  <legacyDrawing r:id="rId15"/>
  <oleObjects>
    <oleObject progId="Equation.3" shapeId="3061874" r:id="rId1"/>
    <oleObject progId="Equation.3" shapeId="3073613" r:id="rId2"/>
    <oleObject progId="Equation.3" shapeId="3093263" r:id="rId3"/>
    <oleObject progId="Equation.3" shapeId="3103061" r:id="rId4"/>
    <oleObject progId="Equation.3" shapeId="3109633" r:id="rId5"/>
    <oleObject progId="Equation.3" shapeId="3111308" r:id="rId6"/>
    <oleObject progId="Equation.3" shapeId="3111531" r:id="rId7"/>
    <oleObject progId="Equation.3" shapeId="3111728" r:id="rId8"/>
    <oleObject progId="Equation.3" shapeId="3111929" r:id="rId9"/>
    <oleObject progId="Equation.3" shapeId="3114363" r:id="rId10"/>
    <oleObject progId="Equation.3" shapeId="3116449" r:id="rId11"/>
    <oleObject progId="Equation.3" shapeId="3116615" r:id="rId12"/>
    <oleObject progId="Equation.3" shapeId="3116774" r:id="rId13"/>
    <oleObject progId="Equation.3" shapeId="3117029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Q34" sqref="Q34"/>
    </sheetView>
  </sheetViews>
  <sheetFormatPr defaultColWidth="11.421875" defaultRowHeight="12.75"/>
  <sheetData>
    <row r="1" ht="19.5">
      <c r="A1" s="34" t="s">
        <v>61</v>
      </c>
    </row>
    <row r="2" ht="13.5" thickBot="1"/>
    <row r="3" spans="2:9" ht="13.5" thickTop="1">
      <c r="B3" s="115" t="s">
        <v>6</v>
      </c>
      <c r="C3" s="116"/>
      <c r="D3" s="116"/>
      <c r="E3" s="116"/>
      <c r="F3" s="116"/>
      <c r="G3" s="116"/>
      <c r="H3" s="116"/>
      <c r="I3" s="117"/>
    </row>
    <row r="4" spans="2:9" ht="12.75">
      <c r="B4" s="118"/>
      <c r="C4" s="119"/>
      <c r="D4" s="119"/>
      <c r="E4" s="119"/>
      <c r="F4" s="119"/>
      <c r="G4" s="119"/>
      <c r="H4" s="119"/>
      <c r="I4" s="120"/>
    </row>
    <row r="5" spans="2:9" ht="12.75">
      <c r="B5" s="118"/>
      <c r="C5" s="119"/>
      <c r="D5" s="119"/>
      <c r="E5" s="119"/>
      <c r="F5" s="119"/>
      <c r="G5" s="119"/>
      <c r="H5" s="119"/>
      <c r="I5" s="120"/>
    </row>
    <row r="6" spans="2:9" ht="12.75">
      <c r="B6" s="118"/>
      <c r="C6" s="119"/>
      <c r="D6" s="119"/>
      <c r="E6" s="119"/>
      <c r="F6" s="119"/>
      <c r="G6" s="119"/>
      <c r="H6" s="119"/>
      <c r="I6" s="120"/>
    </row>
    <row r="7" spans="2:9" ht="12.75">
      <c r="B7" s="118"/>
      <c r="C7" s="119"/>
      <c r="D7" s="119"/>
      <c r="E7" s="119"/>
      <c r="F7" s="119"/>
      <c r="G7" s="119"/>
      <c r="H7" s="119"/>
      <c r="I7" s="120"/>
    </row>
    <row r="8" spans="2:9" ht="13.5" thickBot="1">
      <c r="B8" s="121"/>
      <c r="C8" s="122"/>
      <c r="D8" s="122"/>
      <c r="E8" s="122"/>
      <c r="F8" s="122"/>
      <c r="G8" s="122"/>
      <c r="H8" s="122"/>
      <c r="I8" s="123"/>
    </row>
    <row r="9" ht="13.5" thickTop="1"/>
    <row r="10" ht="12.75">
      <c r="B10" s="3" t="s">
        <v>48</v>
      </c>
    </row>
    <row r="11" ht="13.5" thickBot="1">
      <c r="B11" t="s">
        <v>62</v>
      </c>
    </row>
    <row r="12" spans="2:3" ht="22.5" customHeight="1" thickBot="1" thickTop="1">
      <c r="B12" s="4"/>
      <c r="C12" s="22">
        <v>5500</v>
      </c>
    </row>
    <row r="13" spans="2:3" ht="22.5" customHeight="1" thickBot="1" thickTop="1">
      <c r="B13" s="4"/>
      <c r="C13" s="22">
        <v>2.5</v>
      </c>
    </row>
    <row r="14" spans="2:3" ht="22.5" customHeight="1" thickBot="1" thickTop="1">
      <c r="B14" s="4"/>
      <c r="C14" s="22">
        <v>0.1</v>
      </c>
    </row>
    <row r="15" ht="14.25" thickBot="1" thickTop="1"/>
    <row r="16" spans="2:3" ht="13.5" thickTop="1">
      <c r="B16" s="94" t="s">
        <v>63</v>
      </c>
      <c r="C16" s="92"/>
    </row>
    <row r="17" spans="2:3" ht="45" customHeight="1" thickBot="1">
      <c r="B17" s="99"/>
      <c r="C17" s="93"/>
    </row>
    <row r="18" spans="2:3" ht="13.5" thickTop="1">
      <c r="B18" s="95">
        <v>1</v>
      </c>
      <c r="C18" s="96">
        <f aca="true" t="shared" si="0" ref="C18:C32">C$12*((1+C$13*($B18^(-C$14)))/2)^(-0.5)</f>
        <v>4157.6092031015</v>
      </c>
    </row>
    <row r="19" spans="2:3" ht="12.75">
      <c r="B19" s="95">
        <v>2</v>
      </c>
      <c r="C19" s="96">
        <f t="shared" si="0"/>
        <v>4260.76158965171</v>
      </c>
    </row>
    <row r="20" spans="2:3" ht="12.75">
      <c r="B20" s="95">
        <v>3</v>
      </c>
      <c r="C20" s="96">
        <f t="shared" si="0"/>
        <v>4321.277361876185</v>
      </c>
    </row>
    <row r="21" spans="2:3" ht="12.75">
      <c r="B21" s="95">
        <v>4</v>
      </c>
      <c r="C21" s="96">
        <f t="shared" si="0"/>
        <v>4364.270961064026</v>
      </c>
    </row>
    <row r="22" spans="2:3" ht="12.75">
      <c r="B22" s="95">
        <v>5</v>
      </c>
      <c r="C22" s="96">
        <f t="shared" si="0"/>
        <v>4397.643630605737</v>
      </c>
    </row>
    <row r="23" spans="2:3" ht="12.75">
      <c r="B23" s="95">
        <v>8</v>
      </c>
      <c r="C23" s="96">
        <f t="shared" si="0"/>
        <v>4467.979351104174</v>
      </c>
    </row>
    <row r="24" spans="2:3" ht="12.75">
      <c r="B24" s="95">
        <v>10</v>
      </c>
      <c r="C24" s="96">
        <f t="shared" si="0"/>
        <v>4501.381619723822</v>
      </c>
    </row>
    <row r="25" spans="2:3" ht="12.75">
      <c r="B25" s="95">
        <v>15</v>
      </c>
      <c r="C25" s="96">
        <f t="shared" si="0"/>
        <v>4562.067105166108</v>
      </c>
    </row>
    <row r="26" spans="2:3" ht="12.75">
      <c r="B26" s="95">
        <v>20</v>
      </c>
      <c r="C26" s="96">
        <f t="shared" si="0"/>
        <v>4605.102221452168</v>
      </c>
    </row>
    <row r="27" spans="2:3" ht="12.75">
      <c r="B27" s="95">
        <v>30</v>
      </c>
      <c r="C27" s="96">
        <f t="shared" si="0"/>
        <v>4665.699780744681</v>
      </c>
    </row>
    <row r="28" spans="2:3" ht="12.75">
      <c r="B28" s="95">
        <v>40</v>
      </c>
      <c r="C28" s="96">
        <f t="shared" si="0"/>
        <v>4708.637288893</v>
      </c>
    </row>
    <row r="29" spans="2:3" ht="12.75">
      <c r="B29" s="95">
        <v>50</v>
      </c>
      <c r="C29" s="96">
        <f t="shared" si="0"/>
        <v>4741.900588158882</v>
      </c>
    </row>
    <row r="30" spans="2:3" ht="12.75">
      <c r="B30" s="95">
        <v>60</v>
      </c>
      <c r="C30" s="96">
        <f t="shared" si="0"/>
        <v>4769.047282438293</v>
      </c>
    </row>
    <row r="31" spans="2:3" ht="12.75">
      <c r="B31" s="95">
        <v>80</v>
      </c>
      <c r="C31" s="96">
        <f t="shared" si="0"/>
        <v>4811.816075486696</v>
      </c>
    </row>
    <row r="32" spans="2:3" ht="13.5" thickBot="1">
      <c r="B32" s="97">
        <v>100</v>
      </c>
      <c r="C32" s="98">
        <f t="shared" si="0"/>
        <v>4844.928079552313</v>
      </c>
    </row>
    <row r="33" ht="13.5" thickTop="1"/>
  </sheetData>
  <printOptions/>
  <pageMargins left="0.75" right="0.75" top="1" bottom="1" header="0.4921259845" footer="0.4921259845"/>
  <pageSetup horizontalDpi="300" verticalDpi="300" orientation="portrait" paperSize="9" r:id="rId9"/>
  <drawing r:id="rId8"/>
  <legacyDrawing r:id="rId7"/>
  <oleObjects>
    <oleObject progId="Equation.3" shapeId="756052" r:id="rId1"/>
    <oleObject progId="Equation.3" shapeId="775375" r:id="rId2"/>
    <oleObject progId="Equation.3" shapeId="783554" r:id="rId3"/>
    <oleObject progId="Equation.3" shapeId="785638" r:id="rId4"/>
    <oleObject progId="Equation.3" shapeId="788593" r:id="rId5"/>
    <oleObject progId="Equation.3" shapeId="791994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9"/>
  <sheetViews>
    <sheetView workbookViewId="0" topLeftCell="A1">
      <selection activeCell="L147" sqref="L147"/>
    </sheetView>
  </sheetViews>
  <sheetFormatPr defaultColWidth="11.421875" defaultRowHeight="12.75"/>
  <cols>
    <col min="1" max="39" width="12.7109375" style="0" customWidth="1"/>
    <col min="40" max="16384" width="9.140625" style="0" customWidth="1"/>
  </cols>
  <sheetData>
    <row r="1" ht="19.5">
      <c r="A1" s="34" t="s">
        <v>4</v>
      </c>
    </row>
    <row r="3" ht="12.75">
      <c r="B3" t="s">
        <v>5</v>
      </c>
    </row>
    <row r="4" ht="13.5" thickBot="1"/>
    <row r="5" spans="2:24" ht="13.5" thickTop="1">
      <c r="B5" s="115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/>
    </row>
    <row r="6" spans="2:24" ht="12.75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</row>
    <row r="7" spans="2:24" ht="12.75">
      <c r="B7" s="118" t="s">
        <v>7</v>
      </c>
      <c r="C7" s="119"/>
      <c r="D7" s="119"/>
      <c r="E7" s="119"/>
      <c r="F7" s="119"/>
      <c r="G7" s="119" t="s">
        <v>8</v>
      </c>
      <c r="H7" s="119"/>
      <c r="I7" s="119"/>
      <c r="J7" s="119"/>
      <c r="K7" s="119"/>
      <c r="L7" s="119"/>
      <c r="M7" s="119" t="s">
        <v>9</v>
      </c>
      <c r="N7" s="119"/>
      <c r="O7" s="119"/>
      <c r="P7" s="119"/>
      <c r="Q7" s="119"/>
      <c r="R7" s="119"/>
      <c r="S7" s="119"/>
      <c r="T7" s="119" t="s">
        <v>10</v>
      </c>
      <c r="U7" s="119"/>
      <c r="V7" s="119"/>
      <c r="W7" s="119"/>
      <c r="X7" s="120"/>
    </row>
    <row r="8" spans="2:24" ht="12.75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</row>
    <row r="9" spans="2:24" ht="12.75"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</row>
    <row r="10" spans="2:24" ht="12.75"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</row>
    <row r="11" spans="2:24" ht="12.75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</row>
    <row r="12" spans="2:24" ht="12.75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</row>
    <row r="13" spans="2:24" ht="12.75"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</row>
    <row r="14" spans="2:24" ht="12.75"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</row>
    <row r="15" spans="2:24" ht="12.75"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</row>
    <row r="16" spans="2:24" ht="12.75"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20"/>
    </row>
    <row r="17" spans="2:24" ht="12.75"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0"/>
    </row>
    <row r="18" spans="2:24" ht="12.75"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0"/>
    </row>
    <row r="19" spans="2:24" ht="13.5" thickBo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ht="13.5" thickTop="1"/>
    <row r="22" ht="12.75">
      <c r="B22" s="3" t="s">
        <v>11</v>
      </c>
    </row>
    <row r="23" ht="13.5" thickBot="1"/>
    <row r="24" spans="2:12" ht="20.25" thickBot="1" thickTop="1">
      <c r="B24" s="4" t="s">
        <v>12</v>
      </c>
      <c r="C24" s="5"/>
      <c r="D24" s="22">
        <v>2.3</v>
      </c>
      <c r="L24" s="6"/>
    </row>
    <row r="25" spans="2:24" ht="17.25" thickBot="1" thickTop="1">
      <c r="B25" s="106" t="s">
        <v>13</v>
      </c>
      <c r="C25" s="135" t="s">
        <v>14</v>
      </c>
      <c r="D25" s="7"/>
      <c r="E25" s="8"/>
      <c r="F25" s="8"/>
      <c r="G25" s="8"/>
      <c r="H25" s="8"/>
      <c r="I25" s="8"/>
      <c r="J25" s="8"/>
      <c r="K25" s="8"/>
      <c r="L25" s="9"/>
      <c r="M25" s="8" t="s">
        <v>15</v>
      </c>
      <c r="N25" s="8"/>
      <c r="O25" s="8"/>
      <c r="P25" s="8"/>
      <c r="Q25" s="8"/>
      <c r="R25" s="8"/>
      <c r="S25" s="9"/>
      <c r="T25" s="8" t="s">
        <v>16</v>
      </c>
      <c r="U25" s="8" t="s">
        <v>17</v>
      </c>
      <c r="V25" s="7" t="s">
        <v>0</v>
      </c>
      <c r="W25" s="8"/>
      <c r="X25" s="10"/>
    </row>
    <row r="26" spans="2:24" ht="21.75" thickBot="1" thickTop="1">
      <c r="B26" s="107" t="s">
        <v>18</v>
      </c>
      <c r="C26" s="136" t="s">
        <v>19</v>
      </c>
      <c r="D26" s="11" t="s">
        <v>20</v>
      </c>
      <c r="E26" s="11" t="s">
        <v>21</v>
      </c>
      <c r="F26" s="11" t="s">
        <v>22</v>
      </c>
      <c r="G26" s="11" t="s">
        <v>23</v>
      </c>
      <c r="H26" s="12" t="s">
        <v>24</v>
      </c>
      <c r="I26" s="12" t="s">
        <v>25</v>
      </c>
      <c r="J26" s="12" t="s">
        <v>26</v>
      </c>
      <c r="K26" s="11" t="s">
        <v>27</v>
      </c>
      <c r="L26" s="13"/>
      <c r="M26" s="14" t="s">
        <v>28</v>
      </c>
      <c r="N26" s="14" t="s">
        <v>29</v>
      </c>
      <c r="O26" s="14" t="s">
        <v>30</v>
      </c>
      <c r="P26" s="14" t="s">
        <v>31</v>
      </c>
      <c r="Q26" s="14" t="s">
        <v>32</v>
      </c>
      <c r="R26" s="14" t="s">
        <v>33</v>
      </c>
      <c r="S26" s="15"/>
      <c r="T26" s="16" t="s">
        <v>1</v>
      </c>
      <c r="U26" s="16" t="s">
        <v>2</v>
      </c>
      <c r="V26" s="17" t="s">
        <v>34</v>
      </c>
      <c r="W26" s="18" t="s">
        <v>35</v>
      </c>
      <c r="X26" s="19" t="s">
        <v>36</v>
      </c>
    </row>
    <row r="27" spans="2:24" ht="13.5" thickTop="1">
      <c r="B27" s="101">
        <v>3</v>
      </c>
      <c r="C27" s="108">
        <f aca="true" t="shared" si="0" ref="C27:C55">2*PI()*B27/360</f>
        <v>0.05235987755982988</v>
      </c>
      <c r="D27" s="27">
        <f aca="true" t="shared" si="1" ref="D27:D55">(COS(C27)+1)/2</f>
        <v>0.9993147673772869</v>
      </c>
      <c r="E27" s="28">
        <f aca="true" t="shared" si="2" ref="E27:E55">(COS(C27)-1)/2</f>
        <v>-0.0006852326227130834</v>
      </c>
      <c r="F27" s="28">
        <f aca="true" t="shared" si="3" ref="F27:F55">0.7071*SIN(C27)</f>
        <v>0.03700675465938558</v>
      </c>
      <c r="G27" s="28">
        <f aca="true" t="shared" si="4" ref="G27:G55">COS(C27)</f>
        <v>0.9986295347545738</v>
      </c>
      <c r="H27" s="28">
        <f aca="true" t="shared" si="5" ref="H27:H55">(($D$24-1)*F27*F27)/($D$24-($D$24-1)*F27*F27)</f>
        <v>0.000774664796480871</v>
      </c>
      <c r="I27" s="28">
        <f aca="true" t="shared" si="6" ref="I27:I55">(($D$24-1)*F27*(D27+E27))/($D$24-($D$24-1)*F27*F27)</f>
        <v>0.02090437684743694</v>
      </c>
      <c r="J27" s="28">
        <f aca="true" t="shared" si="7" ref="J27:J55">(($D$24-1)*F27*G27)/($D$24-($D$24-1)*G27*(D27+E27))</f>
        <v>0.04787238717990021</v>
      </c>
      <c r="K27" s="29">
        <f aca="true" t="shared" si="8" ref="K27:K55">(1+H27)*(1-H27-2*I27*J27)</f>
        <v>0.9979963645702132</v>
      </c>
      <c r="L27" s="2"/>
      <c r="M27" s="27">
        <f aca="true" t="shared" si="9" ref="M27:M55">(1-I27*J27)/(K27*($D$24-($D$24-1)*F27*F27))</f>
        <v>0.43555667379824187</v>
      </c>
      <c r="N27" s="28">
        <f aca="true" t="shared" si="10" ref="N27:N55">(H27-I27*J27)/(K27*($D$24-($D$24-1)*F27*F27))</f>
        <v>-9.856826011564821E-05</v>
      </c>
      <c r="O27" s="28">
        <f aca="true" t="shared" si="11" ref="O27:O55">J27*(1+H27)/(K27*($D$24-($D$24-1)*F27*F27))</f>
        <v>0.020888194071152548</v>
      </c>
      <c r="P27" s="28">
        <f aca="true" t="shared" si="12" ref="P27:P55">(1-H27*H27)/(K27*($D$24-($D$24-1)*G27*(D27+E27)))</f>
        <v>0.9984518014992951</v>
      </c>
      <c r="Q27" s="28">
        <f aca="true" t="shared" si="13" ref="Q27:Q55">I27/((I27+J27+2*I27*J27)*($D$24-($D$24-1)*G27*(D27+E27)))</f>
        <v>0.294302354900507</v>
      </c>
      <c r="R27" s="29">
        <f aca="true" t="shared" si="14" ref="R27:R55">(M27-N27)/2</f>
        <v>0.21782762102917877</v>
      </c>
      <c r="S27" s="2"/>
      <c r="T27" s="27">
        <f aca="true" t="shared" si="15" ref="T27:T55">(P27/Q27)^(1/2)</f>
        <v>1.8419026972709442</v>
      </c>
      <c r="U27" s="28">
        <f aca="true" t="shared" si="16" ref="U27:U55">(M27/R27)^(1/2)</f>
        <v>1.414053568365875</v>
      </c>
      <c r="V27" s="27">
        <v>-0.28188</v>
      </c>
      <c r="W27" s="28">
        <f aca="true" t="shared" si="17" ref="W27:W55">R27/(2*Q27)-0.5</f>
        <v>-0.12992545353091306</v>
      </c>
      <c r="X27" s="29">
        <f aca="true" t="shared" si="18" ref="X27:X55">((O27+Q27)^2-(P27-Q27)^2)/(2*P27*(P27-Q27))</f>
        <v>-0.28196865491989037</v>
      </c>
    </row>
    <row r="28" spans="2:24" ht="12.75">
      <c r="B28" s="101">
        <v>6</v>
      </c>
      <c r="C28" s="108">
        <f t="shared" si="0"/>
        <v>0.10471975511965977</v>
      </c>
      <c r="D28" s="27">
        <f t="shared" si="1"/>
        <v>0.9972609476841366</v>
      </c>
      <c r="E28" s="28">
        <f t="shared" si="2"/>
        <v>-0.002739052315863355</v>
      </c>
      <c r="F28" s="28">
        <f t="shared" si="3"/>
        <v>0.07391207637655775</v>
      </c>
      <c r="G28" s="28">
        <f t="shared" si="4"/>
        <v>0.9945218953682733</v>
      </c>
      <c r="H28" s="28">
        <f t="shared" si="5"/>
        <v>0.003097343717362621</v>
      </c>
      <c r="I28" s="28">
        <f t="shared" si="6"/>
        <v>0.04167622255265815</v>
      </c>
      <c r="J28" s="28">
        <f t="shared" si="7"/>
        <v>0.0942210109276681</v>
      </c>
      <c r="K28" s="29">
        <f t="shared" si="8"/>
        <v>0.9921125296719462</v>
      </c>
      <c r="L28" s="2"/>
      <c r="M28" s="27">
        <f t="shared" si="9"/>
        <v>0.43787038765642894</v>
      </c>
      <c r="N28" s="28">
        <f t="shared" si="10"/>
        <v>-0.0003646155199684298</v>
      </c>
      <c r="O28" s="28">
        <f t="shared" si="11"/>
        <v>0.04154752423548423</v>
      </c>
      <c r="P28" s="28">
        <f t="shared" si="12"/>
        <v>0.9938241696446589</v>
      </c>
      <c r="Q28" s="28">
        <f t="shared" si="13"/>
        <v>0.28585959798732374</v>
      </c>
      <c r="R28" s="29">
        <f t="shared" si="14"/>
        <v>0.21911750158819868</v>
      </c>
      <c r="S28" s="2"/>
      <c r="T28" s="27">
        <f t="shared" si="15"/>
        <v>1.8645686930601837</v>
      </c>
      <c r="U28" s="28">
        <f t="shared" si="16"/>
        <v>1.4136251206586417</v>
      </c>
      <c r="V28" s="27">
        <v>-0.2797</v>
      </c>
      <c r="W28" s="28">
        <f t="shared" si="17"/>
        <v>-0.11673929591492099</v>
      </c>
      <c r="X28" s="29">
        <f t="shared" si="18"/>
        <v>-0.2800047766321516</v>
      </c>
    </row>
    <row r="29" spans="2:24" ht="12.75">
      <c r="B29" s="101">
        <v>9</v>
      </c>
      <c r="C29" s="108">
        <f t="shared" si="0"/>
        <v>0.15707963267948966</v>
      </c>
      <c r="D29" s="27">
        <f t="shared" si="1"/>
        <v>0.9938441702975689</v>
      </c>
      <c r="E29" s="28">
        <f t="shared" si="2"/>
        <v>-0.006155829702431115</v>
      </c>
      <c r="F29" s="28">
        <f t="shared" si="3"/>
        <v>0.11061481022994724</v>
      </c>
      <c r="G29" s="28">
        <f t="shared" si="4"/>
        <v>0.9876883405951378</v>
      </c>
      <c r="H29" s="28">
        <f t="shared" si="5"/>
        <v>0.006963955683471375</v>
      </c>
      <c r="I29" s="28">
        <f t="shared" si="6"/>
        <v>0.0621817080252401</v>
      </c>
      <c r="J29" s="28">
        <f t="shared" si="7"/>
        <v>0.13764975773122032</v>
      </c>
      <c r="K29" s="29">
        <f t="shared" si="8"/>
        <v>0.9827136961006571</v>
      </c>
      <c r="L29" s="2"/>
      <c r="M29" s="27">
        <f t="shared" si="9"/>
        <v>0.4416983988735557</v>
      </c>
      <c r="N29" s="28">
        <f t="shared" si="10"/>
        <v>-0.0007107431870996407</v>
      </c>
      <c r="O29" s="28">
        <f t="shared" si="11"/>
        <v>0.06175163443772122</v>
      </c>
      <c r="P29" s="28">
        <f t="shared" si="12"/>
        <v>0.9861678094661542</v>
      </c>
      <c r="Q29" s="28">
        <f t="shared" si="13"/>
        <v>0.2777805070459082</v>
      </c>
      <c r="R29" s="29">
        <f t="shared" si="14"/>
        <v>0.22120457103032767</v>
      </c>
      <c r="S29" s="2"/>
      <c r="T29" s="27">
        <f t="shared" si="15"/>
        <v>1.8841892772141229</v>
      </c>
      <c r="U29" s="28">
        <f t="shared" si="16"/>
        <v>1.4130771180941353</v>
      </c>
      <c r="V29" s="27">
        <v>-0.27605</v>
      </c>
      <c r="W29" s="28">
        <f t="shared" si="17"/>
        <v>-0.10183568425524964</v>
      </c>
      <c r="X29" s="29">
        <f t="shared" si="18"/>
        <v>-0.27665095720540894</v>
      </c>
    </row>
    <row r="30" spans="2:24" ht="12.75">
      <c r="B30" s="101">
        <v>12</v>
      </c>
      <c r="C30" s="108">
        <f t="shared" si="0"/>
        <v>0.20943951023931953</v>
      </c>
      <c r="D30" s="27">
        <f t="shared" si="1"/>
        <v>0.9890738003669028</v>
      </c>
      <c r="E30" s="28">
        <f t="shared" si="2"/>
        <v>-0.010926199633097156</v>
      </c>
      <c r="F30" s="28">
        <f t="shared" si="3"/>
        <v>0.1470143565772376</v>
      </c>
      <c r="G30" s="28">
        <f t="shared" si="4"/>
        <v>0.9781476007338057</v>
      </c>
      <c r="H30" s="28">
        <f t="shared" si="5"/>
        <v>0.012367248808065664</v>
      </c>
      <c r="I30" s="28">
        <f t="shared" si="6"/>
        <v>0.08228444507684522</v>
      </c>
      <c r="J30" s="28">
        <f t="shared" si="7"/>
        <v>0.17699589764287993</v>
      </c>
      <c r="K30" s="29">
        <f t="shared" si="8"/>
        <v>0.9703587992687801</v>
      </c>
      <c r="L30" s="2"/>
      <c r="M30" s="27">
        <f t="shared" si="9"/>
        <v>0.4469987639425393</v>
      </c>
      <c r="N30" s="28">
        <f t="shared" si="10"/>
        <v>-0.0009964616649820012</v>
      </c>
      <c r="O30" s="28">
        <f t="shared" si="11"/>
        <v>0.0812791568329351</v>
      </c>
      <c r="P30" s="28">
        <f t="shared" si="12"/>
        <v>0.9755666116786081</v>
      </c>
      <c r="Q30" s="28">
        <f t="shared" si="13"/>
        <v>0.2701255129577117</v>
      </c>
      <c r="R30" s="29">
        <f t="shared" si="14"/>
        <v>0.22399761280376065</v>
      </c>
      <c r="S30" s="2"/>
      <c r="T30" s="27">
        <f t="shared" si="15"/>
        <v>1.900402801128704</v>
      </c>
      <c r="U30" s="28">
        <f t="shared" si="16"/>
        <v>1.4126398914852887</v>
      </c>
      <c r="V30" s="27">
        <v>-0.2709</v>
      </c>
      <c r="W30" s="28">
        <f t="shared" si="17"/>
        <v>-0.08538234624504426</v>
      </c>
      <c r="X30" s="29">
        <f t="shared" si="18"/>
        <v>-0.271839074191892</v>
      </c>
    </row>
    <row r="31" spans="2:24" ht="12.75">
      <c r="B31" s="101">
        <v>15</v>
      </c>
      <c r="C31" s="108">
        <f t="shared" si="0"/>
        <v>0.2617993877991494</v>
      </c>
      <c r="D31" s="27">
        <f t="shared" si="1"/>
        <v>0.9829629131445341</v>
      </c>
      <c r="E31" s="28">
        <f t="shared" si="2"/>
        <v>-0.017037086855465844</v>
      </c>
      <c r="F31" s="28">
        <f t="shared" si="3"/>
        <v>0.1830109467919924</v>
      </c>
      <c r="G31" s="28">
        <f t="shared" si="4"/>
        <v>0.9659258262890683</v>
      </c>
      <c r="H31" s="28">
        <f t="shared" si="5"/>
        <v>0.01929612143473775</v>
      </c>
      <c r="I31" s="28">
        <f t="shared" si="6"/>
        <v>0.10184430148983192</v>
      </c>
      <c r="J31" s="28">
        <f t="shared" si="7"/>
        <v>0.21139820688474922</v>
      </c>
      <c r="K31" s="29">
        <f t="shared" si="8"/>
        <v>0.9557373747486771</v>
      </c>
      <c r="L31" s="2"/>
      <c r="M31" s="27">
        <f t="shared" si="9"/>
        <v>0.45371340691949535</v>
      </c>
      <c r="N31" s="28">
        <f t="shared" si="10"/>
        <v>-0.0010357041759356455</v>
      </c>
      <c r="O31" s="28">
        <f t="shared" si="11"/>
        <v>0.0999161374617693</v>
      </c>
      <c r="P31" s="28">
        <f t="shared" si="12"/>
        <v>0.9621367332938124</v>
      </c>
      <c r="Q31" s="28">
        <f t="shared" si="13"/>
        <v>0.2629394073881757</v>
      </c>
      <c r="R31" s="29">
        <f t="shared" si="14"/>
        <v>0.2273745555477155</v>
      </c>
      <c r="S31" s="2"/>
      <c r="T31" s="27">
        <f t="shared" si="15"/>
        <v>1.91289247192965</v>
      </c>
      <c r="U31" s="28">
        <f t="shared" si="16"/>
        <v>1.412602188336807</v>
      </c>
      <c r="V31" s="27">
        <v>-0.26422</v>
      </c>
      <c r="W31" s="28">
        <f t="shared" si="17"/>
        <v>-0.06762936790976348</v>
      </c>
      <c r="X31" s="29">
        <f t="shared" si="18"/>
        <v>-0.2654974820444605</v>
      </c>
    </row>
    <row r="32" spans="2:24" ht="12.75">
      <c r="B32" s="101">
        <v>18</v>
      </c>
      <c r="C32" s="108">
        <f t="shared" si="0"/>
        <v>0.3141592653589793</v>
      </c>
      <c r="D32" s="27">
        <f t="shared" si="1"/>
        <v>0.9755282581475768</v>
      </c>
      <c r="E32" s="28">
        <f t="shared" si="2"/>
        <v>-0.024471741852423234</v>
      </c>
      <c r="F32" s="28">
        <f t="shared" si="3"/>
        <v>0.21850591672252528</v>
      </c>
      <c r="G32" s="28">
        <f t="shared" si="4"/>
        <v>0.9510565162951535</v>
      </c>
      <c r="H32" s="28">
        <f t="shared" si="5"/>
        <v>0.02773466498401104</v>
      </c>
      <c r="I32" s="28">
        <f t="shared" si="6"/>
        <v>0.12071633691183957</v>
      </c>
      <c r="J32" s="28">
        <f t="shared" si="7"/>
        <v>0.24032164160286482</v>
      </c>
      <c r="K32" s="29">
        <f t="shared" si="8"/>
        <v>0.9396000850807769</v>
      </c>
      <c r="L32" s="2"/>
      <c r="M32" s="27">
        <f t="shared" si="9"/>
        <v>0.4617687558922876</v>
      </c>
      <c r="N32" s="28">
        <f t="shared" si="10"/>
        <v>-0.0006068608724265449</v>
      </c>
      <c r="O32" s="28">
        <f t="shared" si="11"/>
        <v>0.11745838065177909</v>
      </c>
      <c r="P32" s="28">
        <f t="shared" si="12"/>
        <v>0.9460253246272667</v>
      </c>
      <c r="Q32" s="28">
        <f t="shared" si="13"/>
        <v>0.2562538426926059</v>
      </c>
      <c r="R32" s="29">
        <f t="shared" si="14"/>
        <v>0.23118780838235709</v>
      </c>
      <c r="S32" s="2"/>
      <c r="T32" s="27">
        <f t="shared" si="15"/>
        <v>1.9213929280235305</v>
      </c>
      <c r="U32" s="28">
        <f t="shared" si="16"/>
        <v>1.4132851909000073</v>
      </c>
      <c r="V32" s="27">
        <v>-0.25594</v>
      </c>
      <c r="W32" s="28">
        <f t="shared" si="17"/>
        <v>-0.0489086018123</v>
      </c>
      <c r="X32" s="29">
        <f t="shared" si="18"/>
        <v>-0.25754988726740247</v>
      </c>
    </row>
    <row r="33" spans="2:24" ht="12.75">
      <c r="B33" s="101">
        <v>21</v>
      </c>
      <c r="C33" s="108">
        <f t="shared" si="0"/>
        <v>0.3665191429188092</v>
      </c>
      <c r="D33" s="27">
        <f t="shared" si="1"/>
        <v>0.9667902132486008</v>
      </c>
      <c r="E33" s="28">
        <f t="shared" si="2"/>
        <v>-0.03320978675139913</v>
      </c>
      <c r="F33" s="28">
        <f t="shared" si="3"/>
        <v>0.2534019771234818</v>
      </c>
      <c r="G33" s="28">
        <f t="shared" si="4"/>
        <v>0.9335804264972017</v>
      </c>
      <c r="H33" s="28">
        <f t="shared" si="5"/>
        <v>0.03766092452159872</v>
      </c>
      <c r="I33" s="28">
        <f t="shared" si="6"/>
        <v>0.13874991180522625</v>
      </c>
      <c r="J33" s="28">
        <f t="shared" si="7"/>
        <v>0.26354249828705695</v>
      </c>
      <c r="K33" s="29">
        <f t="shared" si="8"/>
        <v>0.9226944017035714</v>
      </c>
      <c r="L33" s="2"/>
      <c r="M33" s="27">
        <f t="shared" si="9"/>
        <v>0.47107654926301873</v>
      </c>
      <c r="N33" s="28">
        <f t="shared" si="10"/>
        <v>0.000535126173868372</v>
      </c>
      <c r="O33" s="28">
        <f t="shared" si="11"/>
        <v>0.13371368644702755</v>
      </c>
      <c r="P33" s="28">
        <f t="shared" si="12"/>
        <v>0.9274089166620605</v>
      </c>
      <c r="Q33" s="28">
        <f t="shared" si="13"/>
        <v>0.2500897534543016</v>
      </c>
      <c r="R33" s="29">
        <f t="shared" si="14"/>
        <v>0.23527071154457518</v>
      </c>
      <c r="S33" s="2"/>
      <c r="T33" s="27">
        <f t="shared" si="15"/>
        <v>1.9256958051971433</v>
      </c>
      <c r="U33" s="28">
        <f t="shared" si="16"/>
        <v>1.415017495474243</v>
      </c>
      <c r="V33" s="27">
        <v>-0.24603</v>
      </c>
      <c r="W33" s="28">
        <f t="shared" si="17"/>
        <v>-0.02962744715655513</v>
      </c>
      <c r="X33" s="29">
        <f t="shared" si="18"/>
        <v>-0.24791471807195173</v>
      </c>
    </row>
    <row r="34" spans="2:24" ht="12.75">
      <c r="B34" s="101">
        <v>24</v>
      </c>
      <c r="C34" s="108">
        <f t="shared" si="0"/>
        <v>0.41887902047863906</v>
      </c>
      <c r="D34" s="27">
        <f t="shared" si="1"/>
        <v>0.9567727288213004</v>
      </c>
      <c r="E34" s="28">
        <f t="shared" si="2"/>
        <v>-0.04322727117869957</v>
      </c>
      <c r="F34" s="28">
        <f t="shared" si="3"/>
        <v>0.28760348031889826</v>
      </c>
      <c r="G34" s="28">
        <f t="shared" si="4"/>
        <v>0.9135454576426009</v>
      </c>
      <c r="H34" s="28">
        <f t="shared" si="5"/>
        <v>0.049045375541627426</v>
      </c>
      <c r="I34" s="28">
        <f t="shared" si="6"/>
        <v>0.15578803147565778</v>
      </c>
      <c r="J34" s="28">
        <f t="shared" si="7"/>
        <v>0.28110469744594224</v>
      </c>
      <c r="K34" s="29">
        <f t="shared" si="8"/>
        <v>0.905713392740924</v>
      </c>
      <c r="L34" s="2"/>
      <c r="M34" s="27">
        <f t="shared" si="9"/>
        <v>0.4815348030013371</v>
      </c>
      <c r="N34" s="28">
        <f t="shared" si="10"/>
        <v>0.0026451621495668697</v>
      </c>
      <c r="O34" s="28">
        <f t="shared" si="11"/>
        <v>0.1485039565426157</v>
      </c>
      <c r="P34" s="28">
        <f t="shared" si="12"/>
        <v>0.9064914864569147</v>
      </c>
      <c r="Q34" s="28">
        <f t="shared" si="13"/>
        <v>0.24445959025537103</v>
      </c>
      <c r="R34" s="29">
        <f t="shared" si="14"/>
        <v>0.2394448204258851</v>
      </c>
      <c r="S34" s="2"/>
      <c r="T34" s="27">
        <f t="shared" si="15"/>
        <v>1.9256543058508349</v>
      </c>
      <c r="U34" s="28">
        <f t="shared" si="16"/>
        <v>1.418113910642124</v>
      </c>
      <c r="V34" s="27">
        <v>-0.2344</v>
      </c>
      <c r="W34" s="28">
        <f t="shared" si="17"/>
        <v>-0.010256848226423254</v>
      </c>
      <c r="X34" s="29">
        <f t="shared" si="18"/>
        <v>-0.23650512653640846</v>
      </c>
    </row>
    <row r="35" spans="2:24" ht="12.75">
      <c r="B35" s="101">
        <v>27</v>
      </c>
      <c r="C35" s="108">
        <f t="shared" si="0"/>
        <v>0.47123889803846897</v>
      </c>
      <c r="D35" s="27">
        <f t="shared" si="1"/>
        <v>0.9455032620941839</v>
      </c>
      <c r="E35" s="28">
        <f t="shared" si="2"/>
        <v>-0.05449673790581605</v>
      </c>
      <c r="F35" s="28">
        <f t="shared" si="3"/>
        <v>0.3210166823658335</v>
      </c>
      <c r="G35" s="28">
        <f t="shared" si="4"/>
        <v>0.8910065241883679</v>
      </c>
      <c r="H35" s="28">
        <f t="shared" si="5"/>
        <v>0.0618491210823602</v>
      </c>
      <c r="I35" s="28">
        <f t="shared" si="6"/>
        <v>0.17166699871658922</v>
      </c>
      <c r="J35" s="28">
        <f t="shared" si="7"/>
        <v>0.2932603019673686</v>
      </c>
      <c r="K35" s="29">
        <f t="shared" si="8"/>
        <v>0.8892610995187906</v>
      </c>
      <c r="L35" s="2"/>
      <c r="M35" s="27">
        <f t="shared" si="9"/>
        <v>0.4930289282606118</v>
      </c>
      <c r="N35" s="28">
        <f t="shared" si="10"/>
        <v>0.005973518970514113</v>
      </c>
      <c r="O35" s="28">
        <f t="shared" si="11"/>
        <v>0.161667145644463</v>
      </c>
      <c r="P35" s="28">
        <f t="shared" si="12"/>
        <v>0.8835022218152311</v>
      </c>
      <c r="Q35" s="28">
        <f t="shared" si="13"/>
        <v>0.23936930663229425</v>
      </c>
      <c r="R35" s="29">
        <f t="shared" si="14"/>
        <v>0.24352770464504883</v>
      </c>
      <c r="S35" s="2"/>
      <c r="T35" s="27">
        <f t="shared" si="15"/>
        <v>1.9211867913912184</v>
      </c>
      <c r="U35" s="28">
        <f t="shared" si="16"/>
        <v>1.4228594851844898</v>
      </c>
      <c r="V35" s="27">
        <v>-0.22098</v>
      </c>
      <c r="W35" s="28">
        <f t="shared" si="17"/>
        <v>0.00868615544586604</v>
      </c>
      <c r="X35" s="29">
        <f t="shared" si="18"/>
        <v>-0.22322980436320042</v>
      </c>
    </row>
    <row r="36" spans="2:24" ht="12.75">
      <c r="B36" s="101">
        <v>30</v>
      </c>
      <c r="C36" s="108">
        <f t="shared" si="0"/>
        <v>0.5235987755982988</v>
      </c>
      <c r="D36" s="27">
        <f t="shared" si="1"/>
        <v>0.9330127018922194</v>
      </c>
      <c r="E36" s="28">
        <f t="shared" si="2"/>
        <v>-0.06698729810778065</v>
      </c>
      <c r="F36" s="28">
        <f t="shared" si="3"/>
        <v>0.3535499999999999</v>
      </c>
      <c r="G36" s="28">
        <f t="shared" si="4"/>
        <v>0.8660254037844387</v>
      </c>
      <c r="H36" s="28">
        <f t="shared" si="5"/>
        <v>0.0760218228346122</v>
      </c>
      <c r="I36" s="28">
        <f t="shared" si="6"/>
        <v>0.18621646108548753</v>
      </c>
      <c r="J36" s="28">
        <f t="shared" si="7"/>
        <v>0.3004062384606677</v>
      </c>
      <c r="K36" s="29">
        <f t="shared" si="8"/>
        <v>0.8738340984949153</v>
      </c>
      <c r="L36" s="2"/>
      <c r="M36" s="27">
        <f t="shared" si="9"/>
        <v>0.5054329871008663</v>
      </c>
      <c r="N36" s="28">
        <f t="shared" si="10"/>
        <v>0.010751144539923858</v>
      </c>
      <c r="O36" s="28">
        <f t="shared" si="11"/>
        <v>0.1730590368714435</v>
      </c>
      <c r="P36" s="28">
        <f t="shared" si="12"/>
        <v>0.8586930097284283</v>
      </c>
      <c r="Q36" s="28">
        <f t="shared" si="13"/>
        <v>0.2348200767624788</v>
      </c>
      <c r="R36" s="29">
        <f t="shared" si="14"/>
        <v>0.2473409212804712</v>
      </c>
      <c r="S36" s="2"/>
      <c r="T36" s="27">
        <f t="shared" si="15"/>
        <v>1.9122794188311854</v>
      </c>
      <c r="U36" s="28">
        <f t="shared" si="16"/>
        <v>1.429498830309829</v>
      </c>
      <c r="V36" s="27">
        <v>-0.2057</v>
      </c>
      <c r="W36" s="28">
        <f t="shared" si="17"/>
        <v>0.0266605068242467</v>
      </c>
      <c r="X36" s="29">
        <f t="shared" si="18"/>
        <v>-0.20799485671439222</v>
      </c>
    </row>
    <row r="37" spans="2:24" ht="12.75">
      <c r="B37" s="101">
        <v>33</v>
      </c>
      <c r="C37" s="108">
        <f t="shared" si="0"/>
        <v>0.5759586531581288</v>
      </c>
      <c r="D37" s="27">
        <f t="shared" si="1"/>
        <v>0.919335283972712</v>
      </c>
      <c r="E37" s="28">
        <f t="shared" si="2"/>
        <v>-0.08066471602728797</v>
      </c>
      <c r="F37" s="28">
        <f t="shared" si="3"/>
        <v>0.3851142616591256</v>
      </c>
      <c r="G37" s="28">
        <f t="shared" si="4"/>
        <v>0.838670567945424</v>
      </c>
      <c r="H37" s="28">
        <f t="shared" si="5"/>
        <v>0.09149939426195174</v>
      </c>
      <c r="I37" s="28">
        <f t="shared" si="6"/>
        <v>0.1992599511161598</v>
      </c>
      <c r="J37" s="28">
        <f t="shared" si="7"/>
        <v>0.30302596479373306</v>
      </c>
      <c r="K37" s="29">
        <f t="shared" si="8"/>
        <v>0.8598163443118013</v>
      </c>
      <c r="L37" s="2"/>
      <c r="M37" s="27">
        <f t="shared" si="9"/>
        <v>0.5186110725489932</v>
      </c>
      <c r="N37" s="28">
        <f t="shared" si="10"/>
        <v>0.017175444989938813</v>
      </c>
      <c r="O37" s="28">
        <f t="shared" si="11"/>
        <v>0.18255482174820653</v>
      </c>
      <c r="P37" s="28">
        <f t="shared" si="12"/>
        <v>0.8323356761337511</v>
      </c>
      <c r="Q37" s="28">
        <f t="shared" si="13"/>
        <v>0.2308097460395145</v>
      </c>
      <c r="R37" s="29">
        <f t="shared" si="14"/>
        <v>0.2507178137795272</v>
      </c>
      <c r="S37" s="2"/>
      <c r="T37" s="27">
        <f t="shared" si="15"/>
        <v>1.8989878385918832</v>
      </c>
      <c r="U37" s="28">
        <f t="shared" si="16"/>
        <v>1.438229844074165</v>
      </c>
      <c r="V37" s="27">
        <v>-0.18846</v>
      </c>
      <c r="W37" s="28">
        <f t="shared" si="17"/>
        <v>0.04312657520234087</v>
      </c>
      <c r="X37" s="29">
        <f t="shared" si="18"/>
        <v>-0.19070706224045447</v>
      </c>
    </row>
    <row r="38" spans="2:24" ht="12.75">
      <c r="B38" s="101">
        <v>36</v>
      </c>
      <c r="C38" s="108">
        <f t="shared" si="0"/>
        <v>0.6283185307179586</v>
      </c>
      <c r="D38" s="27">
        <f t="shared" si="1"/>
        <v>0.9045084971874737</v>
      </c>
      <c r="E38" s="28">
        <f t="shared" si="2"/>
        <v>-0.09549150281252627</v>
      </c>
      <c r="F38" s="28">
        <f t="shared" si="3"/>
        <v>0.41562295189600773</v>
      </c>
      <c r="G38" s="28">
        <f t="shared" si="4"/>
        <v>0.8090169943749475</v>
      </c>
      <c r="H38" s="28">
        <f t="shared" si="5"/>
        <v>0.10820150374981191</v>
      </c>
      <c r="I38" s="28">
        <f t="shared" si="6"/>
        <v>0.21061602818418187</v>
      </c>
      <c r="J38" s="28">
        <f t="shared" si="7"/>
        <v>0.3016410811634809</v>
      </c>
      <c r="K38" s="29">
        <f t="shared" si="8"/>
        <v>0.847483362002639</v>
      </c>
      <c r="L38" s="2"/>
      <c r="M38" s="27">
        <f t="shared" si="9"/>
        <v>0.5324187978647509</v>
      </c>
      <c r="N38" s="28">
        <f t="shared" si="10"/>
        <v>0.0253972064930706</v>
      </c>
      <c r="O38" s="28">
        <f t="shared" si="11"/>
        <v>0.19005046748133328</v>
      </c>
      <c r="P38" s="28">
        <f t="shared" si="12"/>
        <v>0.8047190072508803</v>
      </c>
      <c r="Q38" s="28">
        <f t="shared" si="13"/>
        <v>0.22733403174125522</v>
      </c>
      <c r="R38" s="29">
        <f t="shared" si="14"/>
        <v>0.2535107956858401</v>
      </c>
      <c r="S38" s="2"/>
      <c r="T38" s="27">
        <f t="shared" si="15"/>
        <v>1.881437962058525</v>
      </c>
      <c r="U38" s="28">
        <f t="shared" si="16"/>
        <v>1.4492004528379292</v>
      </c>
      <c r="V38" s="27">
        <v>-0.16919</v>
      </c>
      <c r="W38" s="28">
        <f t="shared" si="17"/>
        <v>0.05757335086191251</v>
      </c>
      <c r="X38" s="29">
        <f t="shared" si="18"/>
        <v>-0.17127895000119625</v>
      </c>
    </row>
    <row r="39" spans="2:24" ht="12.75">
      <c r="B39" s="101">
        <v>39</v>
      </c>
      <c r="C39" s="108">
        <f t="shared" si="0"/>
        <v>0.6806784082777885</v>
      </c>
      <c r="D39" s="27">
        <f t="shared" si="1"/>
        <v>0.8885729807284855</v>
      </c>
      <c r="E39" s="28">
        <f t="shared" si="2"/>
        <v>-0.11142701927151455</v>
      </c>
      <c r="F39" s="28">
        <f t="shared" si="3"/>
        <v>0.44499244851134</v>
      </c>
      <c r="G39" s="28">
        <f t="shared" si="4"/>
        <v>0.7771459614569709</v>
      </c>
      <c r="H39" s="28">
        <f t="shared" si="5"/>
        <v>0.12602896202300906</v>
      </c>
      <c r="I39" s="28">
        <f t="shared" si="6"/>
        <v>0.22010013695839045</v>
      </c>
      <c r="J39" s="28">
        <f t="shared" si="7"/>
        <v>0.29677467280012937</v>
      </c>
      <c r="K39" s="29">
        <f t="shared" si="8"/>
        <v>0.837011948041542</v>
      </c>
      <c r="L39" s="2"/>
      <c r="M39" s="27">
        <f t="shared" si="9"/>
        <v>0.5467048786853123</v>
      </c>
      <c r="N39" s="28">
        <f t="shared" si="10"/>
        <v>0.03550927699036282</v>
      </c>
      <c r="O39" s="28">
        <f t="shared" si="11"/>
        <v>0.19546385654529705</v>
      </c>
      <c r="P39" s="28">
        <f t="shared" si="12"/>
        <v>0.7761455851532432</v>
      </c>
      <c r="Q39" s="28">
        <f t="shared" si="13"/>
        <v>0.224387498908316</v>
      </c>
      <c r="R39" s="29">
        <f t="shared" si="14"/>
        <v>0.25559780084747474</v>
      </c>
      <c r="S39" s="2"/>
      <c r="T39" s="27">
        <f t="shared" si="15"/>
        <v>1.859825794734809</v>
      </c>
      <c r="U39" s="28">
        <f t="shared" si="16"/>
        <v>1.4625068817443863</v>
      </c>
      <c r="V39" s="27">
        <v>-0.14781</v>
      </c>
      <c r="W39" s="28">
        <f t="shared" si="17"/>
        <v>0.06954554529776003</v>
      </c>
      <c r="X39" s="29">
        <f t="shared" si="18"/>
        <v>-0.149636240887708</v>
      </c>
    </row>
    <row r="40" spans="2:24" ht="12.75">
      <c r="B40" s="101">
        <v>42</v>
      </c>
      <c r="C40" s="108">
        <f t="shared" si="0"/>
        <v>0.7330382858376184</v>
      </c>
      <c r="D40" s="27">
        <f t="shared" si="1"/>
        <v>0.8715724127386971</v>
      </c>
      <c r="E40" s="28">
        <f t="shared" si="2"/>
        <v>-0.12842758726130288</v>
      </c>
      <c r="F40" s="28">
        <f t="shared" si="3"/>
        <v>0.4731422517563486</v>
      </c>
      <c r="G40" s="28">
        <f t="shared" si="4"/>
        <v>0.7431448254773942</v>
      </c>
      <c r="H40" s="28">
        <f t="shared" si="5"/>
        <v>0.14486110062594917</v>
      </c>
      <c r="I40" s="28">
        <f t="shared" si="6"/>
        <v>0.22752729637549168</v>
      </c>
      <c r="J40" s="28">
        <f t="shared" si="7"/>
        <v>0.28892595255885895</v>
      </c>
      <c r="K40" s="29">
        <f t="shared" si="8"/>
        <v>0.8284922650897794</v>
      </c>
      <c r="L40" s="2"/>
      <c r="M40" s="27">
        <f t="shared" si="9"/>
        <v>0.561312790704739</v>
      </c>
      <c r="N40" s="28">
        <f t="shared" si="10"/>
        <v>0.047537554296515114</v>
      </c>
      <c r="O40" s="28">
        <f t="shared" si="11"/>
        <v>0.19873568610225947</v>
      </c>
      <c r="P40" s="28">
        <f t="shared" si="12"/>
        <v>0.7469284722628073</v>
      </c>
      <c r="Q40" s="28">
        <f t="shared" si="13"/>
        <v>0.22196433945358268</v>
      </c>
      <c r="R40" s="29">
        <f t="shared" si="14"/>
        <v>0.256887618204112</v>
      </c>
      <c r="S40" s="2"/>
      <c r="T40" s="27">
        <f t="shared" si="15"/>
        <v>1.834416313591736</v>
      </c>
      <c r="U40" s="28">
        <f t="shared" si="16"/>
        <v>1.4781921216503053</v>
      </c>
      <c r="V40" s="27">
        <v>-0.12425</v>
      </c>
      <c r="W40" s="28">
        <f t="shared" si="17"/>
        <v>0.07866867001361832</v>
      </c>
      <c r="X40" s="29">
        <f t="shared" si="18"/>
        <v>-0.1257283209398043</v>
      </c>
    </row>
    <row r="41" spans="2:24" ht="12.75">
      <c r="B41" s="101">
        <v>45</v>
      </c>
      <c r="C41" s="108">
        <f t="shared" si="0"/>
        <v>0.7853981633974483</v>
      </c>
      <c r="D41" s="27">
        <f t="shared" si="1"/>
        <v>0.8535533905932737</v>
      </c>
      <c r="E41" s="28">
        <f t="shared" si="2"/>
        <v>-0.1464466094067262</v>
      </c>
      <c r="F41" s="28">
        <f t="shared" si="3"/>
        <v>0.49999520497700767</v>
      </c>
      <c r="G41" s="28">
        <f t="shared" si="4"/>
        <v>0.7071067811865476</v>
      </c>
      <c r="H41" s="28">
        <f t="shared" si="5"/>
        <v>0.1645532864592854</v>
      </c>
      <c r="I41" s="28">
        <f t="shared" si="6"/>
        <v>0.23271572119825404</v>
      </c>
      <c r="J41" s="28">
        <f t="shared" si="7"/>
        <v>0.2785545454545454</v>
      </c>
      <c r="K41" s="29">
        <f t="shared" si="8"/>
        <v>0.8219401603354556</v>
      </c>
      <c r="L41" s="2"/>
      <c r="M41" s="27">
        <f t="shared" si="9"/>
        <v>0.5760824847187933</v>
      </c>
      <c r="N41" s="28">
        <f t="shared" si="10"/>
        <v>0.06143472870571355</v>
      </c>
      <c r="O41" s="28">
        <f t="shared" si="11"/>
        <v>0.19983011741357826</v>
      </c>
      <c r="P41" s="28">
        <f t="shared" si="12"/>
        <v>0.7173877811091416</v>
      </c>
      <c r="Q41" s="28">
        <f t="shared" si="13"/>
        <v>0.22005898210749347</v>
      </c>
      <c r="R41" s="29">
        <f t="shared" si="14"/>
        <v>0.2573238780065399</v>
      </c>
      <c r="S41" s="2"/>
      <c r="T41" s="27">
        <f t="shared" si="15"/>
        <v>1.8055413449673003</v>
      </c>
      <c r="U41" s="28">
        <f t="shared" si="16"/>
        <v>1.4962435512634553</v>
      </c>
      <c r="V41" s="27">
        <v>-0.09849</v>
      </c>
      <c r="W41" s="28">
        <f t="shared" si="17"/>
        <v>0.08467024509102616</v>
      </c>
      <c r="X41" s="29">
        <f t="shared" si="18"/>
        <v>-0.09954251290384189</v>
      </c>
    </row>
    <row r="42" spans="2:24" ht="12.75">
      <c r="B42" s="101">
        <v>48</v>
      </c>
      <c r="C42" s="108">
        <f t="shared" si="0"/>
        <v>0.8377580409572781</v>
      </c>
      <c r="D42" s="27">
        <f t="shared" si="1"/>
        <v>0.8345653031794291</v>
      </c>
      <c r="E42" s="28">
        <f t="shared" si="2"/>
        <v>-0.16543469682057088</v>
      </c>
      <c r="F42" s="28">
        <f t="shared" si="3"/>
        <v>0.5254777060950654</v>
      </c>
      <c r="G42" s="28">
        <f t="shared" si="4"/>
        <v>0.6691306063588582</v>
      </c>
      <c r="H42" s="28">
        <f t="shared" si="5"/>
        <v>0.18493475934596365</v>
      </c>
      <c r="I42" s="28">
        <f t="shared" si="6"/>
        <v>0.23549145134542987</v>
      </c>
      <c r="J42" s="28">
        <f t="shared" si="7"/>
        <v>0.26607230135370014</v>
      </c>
      <c r="K42" s="29">
        <f t="shared" si="8"/>
        <v>0.8173084372427603</v>
      </c>
      <c r="L42" s="2"/>
      <c r="M42" s="27">
        <f t="shared" si="9"/>
        <v>0.5908521402389366</v>
      </c>
      <c r="N42" s="28">
        <f t="shared" si="10"/>
        <v>0.07707710970736656</v>
      </c>
      <c r="O42" s="28">
        <f t="shared" si="11"/>
        <v>0.1987351681420486</v>
      </c>
      <c r="P42" s="28">
        <f t="shared" si="12"/>
        <v>0.6878471669466941</v>
      </c>
      <c r="Q42" s="28">
        <f t="shared" si="13"/>
        <v>0.2186665583266571</v>
      </c>
      <c r="R42" s="29">
        <f t="shared" si="14"/>
        <v>0.256887515265785</v>
      </c>
      <c r="S42" s="2"/>
      <c r="T42" s="27">
        <f t="shared" si="15"/>
        <v>1.7735963718673247</v>
      </c>
      <c r="U42" s="28">
        <f t="shared" si="16"/>
        <v>1.5165890202509122</v>
      </c>
      <c r="V42" s="27">
        <v>-0.07051</v>
      </c>
      <c r="W42" s="28">
        <f t="shared" si="17"/>
        <v>0.0873955241066885</v>
      </c>
      <c r="X42" s="29">
        <f t="shared" si="18"/>
        <v>-0.07112294664440298</v>
      </c>
    </row>
    <row r="43" spans="2:24" ht="12.75">
      <c r="B43" s="101">
        <v>51</v>
      </c>
      <c r="C43" s="108">
        <f t="shared" si="0"/>
        <v>0.890117918517108</v>
      </c>
      <c r="D43" s="27">
        <f t="shared" si="1"/>
        <v>0.8146601955249188</v>
      </c>
      <c r="E43" s="28">
        <f t="shared" si="2"/>
        <v>-0.18533980447508125</v>
      </c>
      <c r="F43" s="28">
        <f t="shared" si="3"/>
        <v>0.549519909346224</v>
      </c>
      <c r="G43" s="28">
        <f t="shared" si="4"/>
        <v>0.6293203910498375</v>
      </c>
      <c r="H43" s="28">
        <f t="shared" si="5"/>
        <v>0.20580702191961933</v>
      </c>
      <c r="I43" s="28">
        <f t="shared" si="6"/>
        <v>0.2356940182009937</v>
      </c>
      <c r="J43" s="28">
        <f t="shared" si="7"/>
        <v>0.2518405587067188</v>
      </c>
      <c r="K43" s="29">
        <f t="shared" si="8"/>
        <v>0.8144965395444054</v>
      </c>
      <c r="L43" s="2"/>
      <c r="M43" s="27">
        <f t="shared" si="9"/>
        <v>0.6054599384589989</v>
      </c>
      <c r="N43" s="28">
        <f t="shared" si="10"/>
        <v>0.09426473288839637</v>
      </c>
      <c r="O43" s="28">
        <f t="shared" si="11"/>
        <v>0.19546284326222196</v>
      </c>
      <c r="P43" s="28">
        <f t="shared" si="12"/>
        <v>0.658630281665028</v>
      </c>
      <c r="Q43" s="28">
        <f t="shared" si="13"/>
        <v>0.21778324563294382</v>
      </c>
      <c r="R43" s="29">
        <f t="shared" si="14"/>
        <v>0.2555976027853013</v>
      </c>
      <c r="S43" s="2"/>
      <c r="T43" s="27">
        <f t="shared" si="15"/>
        <v>1.7390361671513228</v>
      </c>
      <c r="U43" s="28">
        <f t="shared" si="16"/>
        <v>1.539091068912128</v>
      </c>
      <c r="V43" s="27">
        <v>-0.04036</v>
      </c>
      <c r="W43" s="28">
        <f t="shared" si="17"/>
        <v>0.08681649739046171</v>
      </c>
      <c r="X43" s="29">
        <f t="shared" si="18"/>
        <v>-0.040594724291395184</v>
      </c>
    </row>
    <row r="44" spans="2:24" ht="12.75">
      <c r="B44" s="101">
        <v>54</v>
      </c>
      <c r="C44" s="108">
        <f t="shared" si="0"/>
        <v>0.9424777960769379</v>
      </c>
      <c r="D44" s="27">
        <f t="shared" si="1"/>
        <v>0.7938926261462366</v>
      </c>
      <c r="E44" s="28">
        <f t="shared" si="2"/>
        <v>-0.20610737385376343</v>
      </c>
      <c r="F44" s="28">
        <f t="shared" si="3"/>
        <v>0.5720559167225253</v>
      </c>
      <c r="G44" s="28">
        <f t="shared" si="4"/>
        <v>0.5877852522924731</v>
      </c>
      <c r="H44" s="28">
        <f t="shared" si="5"/>
        <v>0.22694304845613283</v>
      </c>
      <c r="I44" s="28">
        <f t="shared" si="6"/>
        <v>0.23318310866717845</v>
      </c>
      <c r="J44" s="28">
        <f t="shared" si="7"/>
        <v>0.23617107378239205</v>
      </c>
      <c r="K44" s="29">
        <f t="shared" si="8"/>
        <v>0.8133586334591957</v>
      </c>
      <c r="L44" s="2"/>
      <c r="M44" s="27">
        <f t="shared" si="9"/>
        <v>0.6197458351483207</v>
      </c>
      <c r="N44" s="28">
        <f t="shared" si="10"/>
        <v>0.11272480037106687</v>
      </c>
      <c r="O44" s="28">
        <f t="shared" si="11"/>
        <v>0.19004900316072668</v>
      </c>
      <c r="P44" s="28">
        <f t="shared" si="12"/>
        <v>0.6300572278461164</v>
      </c>
      <c r="Q44" s="28">
        <f t="shared" si="13"/>
        <v>0.21740650558068522</v>
      </c>
      <c r="R44" s="29">
        <f t="shared" si="14"/>
        <v>0.2535105173886269</v>
      </c>
      <c r="S44" s="2"/>
      <c r="T44" s="27">
        <f t="shared" si="15"/>
        <v>1.7023691136941168</v>
      </c>
      <c r="U44" s="28">
        <f t="shared" si="16"/>
        <v>1.5635393568904454</v>
      </c>
      <c r="V44" s="27">
        <v>-0.00818</v>
      </c>
      <c r="W44" s="28">
        <f t="shared" si="17"/>
        <v>0.08303342099057509</v>
      </c>
      <c r="X44" s="29">
        <f t="shared" si="18"/>
        <v>-0.008193716060318735</v>
      </c>
    </row>
    <row r="45" spans="2:24" ht="12.75">
      <c r="B45" s="101">
        <v>57</v>
      </c>
      <c r="C45" s="108">
        <f t="shared" si="0"/>
        <v>0.9948376736367678</v>
      </c>
      <c r="D45" s="27">
        <f t="shared" si="1"/>
        <v>0.7723195175075136</v>
      </c>
      <c r="E45" s="28">
        <f t="shared" si="2"/>
        <v>-0.2276804824924864</v>
      </c>
      <c r="F45" s="28">
        <f t="shared" si="3"/>
        <v>0.5930239585942092</v>
      </c>
      <c r="G45" s="28">
        <f t="shared" si="4"/>
        <v>0.5446390350150272</v>
      </c>
      <c r="H45" s="28">
        <f t="shared" si="5"/>
        <v>0.24808760427460377</v>
      </c>
      <c r="I45" s="28">
        <f t="shared" si="6"/>
        <v>0.2278460953105741</v>
      </c>
      <c r="J45" s="28">
        <f t="shared" si="7"/>
        <v>0.2193292108994512</v>
      </c>
      <c r="K45" s="29">
        <f t="shared" si="8"/>
        <v>0.8137104173448342</v>
      </c>
      <c r="L45" s="2"/>
      <c r="M45" s="27">
        <f t="shared" si="9"/>
        <v>0.6335533140483821</v>
      </c>
      <c r="N45" s="28">
        <f t="shared" si="10"/>
        <v>0.13211836244382683</v>
      </c>
      <c r="O45" s="28">
        <f t="shared" si="11"/>
        <v>0.1825529703879054</v>
      </c>
      <c r="P45" s="28">
        <f t="shared" si="12"/>
        <v>0.6024410518163793</v>
      </c>
      <c r="Q45" s="28">
        <f t="shared" si="13"/>
        <v>0.21753522901667385</v>
      </c>
      <c r="R45" s="29">
        <f t="shared" si="14"/>
        <v>0.25071747580227766</v>
      </c>
      <c r="S45" s="2"/>
      <c r="T45" s="27">
        <f t="shared" si="15"/>
        <v>1.6641500384686372</v>
      </c>
      <c r="U45" s="28">
        <f t="shared" si="16"/>
        <v>1.5896418220338733</v>
      </c>
      <c r="V45" s="27">
        <v>0.025822</v>
      </c>
      <c r="W45" s="28">
        <f t="shared" si="17"/>
        <v>0.07626867366632473</v>
      </c>
      <c r="X45" s="29">
        <f t="shared" si="18"/>
        <v>0.025698458586386454</v>
      </c>
    </row>
    <row r="46" spans="2:24" ht="12.75">
      <c r="B46" s="101">
        <v>60</v>
      </c>
      <c r="C46" s="108">
        <f t="shared" si="0"/>
        <v>1.0471975511965976</v>
      </c>
      <c r="D46" s="27">
        <f t="shared" si="1"/>
        <v>0.75</v>
      </c>
      <c r="E46" s="28">
        <f t="shared" si="2"/>
        <v>-0.24999999999999994</v>
      </c>
      <c r="F46" s="28">
        <f t="shared" si="3"/>
        <v>0.6123665630159765</v>
      </c>
      <c r="G46" s="28">
        <f t="shared" si="4"/>
        <v>0.5000000000000001</v>
      </c>
      <c r="H46" s="28">
        <f t="shared" si="5"/>
        <v>0.2689589709883483</v>
      </c>
      <c r="I46" s="28">
        <f t="shared" si="6"/>
        <v>0.21960618625525055</v>
      </c>
      <c r="J46" s="28">
        <f t="shared" si="7"/>
        <v>0.20153836251158724</v>
      </c>
      <c r="K46" s="29">
        <f t="shared" si="8"/>
        <v>0.8153351810938769</v>
      </c>
      <c r="L46" s="2"/>
      <c r="M46" s="27">
        <f t="shared" si="9"/>
        <v>0.6467311015659046</v>
      </c>
      <c r="N46" s="28">
        <f t="shared" si="10"/>
        <v>0.15205000575474628</v>
      </c>
      <c r="O46" s="28">
        <f t="shared" si="11"/>
        <v>0.17305687938477693</v>
      </c>
      <c r="P46" s="28">
        <f t="shared" si="12"/>
        <v>0.5760843141091969</v>
      </c>
      <c r="Q46" s="28">
        <f t="shared" si="13"/>
        <v>0.2181697966846873</v>
      </c>
      <c r="R46" s="29">
        <f t="shared" si="14"/>
        <v>0.2473405479055792</v>
      </c>
      <c r="S46" s="2"/>
      <c r="T46" s="27">
        <f t="shared" si="15"/>
        <v>1.6249713625448745</v>
      </c>
      <c r="U46" s="28">
        <f t="shared" si="16"/>
        <v>1.6170156165187228</v>
      </c>
      <c r="V46" s="27">
        <v>0.061316</v>
      </c>
      <c r="W46" s="28">
        <f t="shared" si="17"/>
        <v>0.06685332173419789</v>
      </c>
      <c r="X46" s="29">
        <f t="shared" si="18"/>
        <v>0.060516122669475245</v>
      </c>
    </row>
    <row r="47" spans="2:24" ht="12.75">
      <c r="B47" s="101">
        <v>63</v>
      </c>
      <c r="C47" s="108">
        <f t="shared" si="0"/>
        <v>1.0995574287564276</v>
      </c>
      <c r="D47" s="27">
        <f t="shared" si="1"/>
        <v>0.7269952498697734</v>
      </c>
      <c r="E47" s="28">
        <f t="shared" si="2"/>
        <v>-0.2730047501302266</v>
      </c>
      <c r="F47" s="28">
        <f t="shared" si="3"/>
        <v>0.6300307132535948</v>
      </c>
      <c r="G47" s="28">
        <f t="shared" si="4"/>
        <v>0.4539904997395468</v>
      </c>
      <c r="H47" s="28">
        <f t="shared" si="5"/>
        <v>0.2892523453567898</v>
      </c>
      <c r="I47" s="28">
        <f t="shared" si="6"/>
        <v>0.20843081782666678</v>
      </c>
      <c r="J47" s="28">
        <f t="shared" si="7"/>
        <v>0.18298488731420737</v>
      </c>
      <c r="K47" s="29">
        <f t="shared" si="8"/>
        <v>0.8179897118787276</v>
      </c>
      <c r="L47" s="2"/>
      <c r="M47" s="27">
        <f t="shared" si="9"/>
        <v>0.6591348239816438</v>
      </c>
      <c r="N47" s="28">
        <f t="shared" si="10"/>
        <v>0.17208018077805168</v>
      </c>
      <c r="O47" s="28">
        <f t="shared" si="11"/>
        <v>0.16166477632395093</v>
      </c>
      <c r="P47" s="28">
        <f t="shared" si="12"/>
        <v>0.5512757749011075</v>
      </c>
      <c r="Q47" s="28">
        <f t="shared" si="13"/>
        <v>0.2193120586092102</v>
      </c>
      <c r="R47" s="29">
        <f t="shared" si="14"/>
        <v>0.24352732160179608</v>
      </c>
      <c r="S47" s="2"/>
      <c r="T47" s="27">
        <f t="shared" si="15"/>
        <v>1.5854523660609239</v>
      </c>
      <c r="U47" s="28">
        <f t="shared" si="16"/>
        <v>1.645179474316768</v>
      </c>
      <c r="V47" s="27">
        <v>0.097827</v>
      </c>
      <c r="W47" s="28">
        <f t="shared" si="17"/>
        <v>0.05520732226524494</v>
      </c>
      <c r="X47" s="29">
        <f t="shared" si="18"/>
        <v>0.09547202466429083</v>
      </c>
    </row>
    <row r="48" spans="2:24" ht="12.75">
      <c r="B48" s="101">
        <v>66</v>
      </c>
      <c r="C48" s="108">
        <f t="shared" si="0"/>
        <v>1.1519173063162575</v>
      </c>
      <c r="D48" s="27">
        <f t="shared" si="1"/>
        <v>0.7033683215379001</v>
      </c>
      <c r="E48" s="28">
        <f t="shared" si="2"/>
        <v>-0.2966316784620999</v>
      </c>
      <c r="F48" s="28">
        <f t="shared" si="3"/>
        <v>0.645967993099083</v>
      </c>
      <c r="G48" s="28">
        <f t="shared" si="4"/>
        <v>0.4067366430758002</v>
      </c>
      <c r="H48" s="28">
        <f t="shared" si="5"/>
        <v>0.3086451117674298</v>
      </c>
      <c r="I48" s="28">
        <f t="shared" si="6"/>
        <v>0.19433977844593264</v>
      </c>
      <c r="J48" s="28">
        <f t="shared" si="7"/>
        <v>0.163823105423052</v>
      </c>
      <c r="K48" s="29">
        <f t="shared" si="8"/>
        <v>0.8214106205209369</v>
      </c>
      <c r="L48" s="2"/>
      <c r="M48" s="27">
        <f t="shared" si="9"/>
        <v>0.6706285890258575</v>
      </c>
      <c r="N48" s="28">
        <f t="shared" si="10"/>
        <v>0.19173968404502167</v>
      </c>
      <c r="O48" s="28">
        <f t="shared" si="11"/>
        <v>0.14850147893893395</v>
      </c>
      <c r="P48" s="28">
        <f t="shared" si="12"/>
        <v>0.5282872307213272</v>
      </c>
      <c r="Q48" s="28">
        <f t="shared" si="13"/>
        <v>0.2209652310848709</v>
      </c>
      <c r="R48" s="29">
        <f t="shared" si="14"/>
        <v>0.23944445249041793</v>
      </c>
      <c r="S48" s="2"/>
      <c r="T48" s="27">
        <f t="shared" si="15"/>
        <v>1.5462264045514476</v>
      </c>
      <c r="U48" s="28">
        <f t="shared" si="16"/>
        <v>1.6735498066034964</v>
      </c>
      <c r="V48" s="27">
        <v>0.13472</v>
      </c>
      <c r="W48" s="28">
        <f t="shared" si="17"/>
        <v>0.04181477175123838</v>
      </c>
      <c r="X48" s="29">
        <f t="shared" si="18"/>
        <v>0.12952795654583155</v>
      </c>
    </row>
    <row r="49" spans="2:24" ht="12.75">
      <c r="B49" s="101">
        <v>69</v>
      </c>
      <c r="C49" s="108">
        <f t="shared" si="0"/>
        <v>1.2042771838760873</v>
      </c>
      <c r="D49" s="27">
        <f t="shared" si="1"/>
        <v>0.6791839747726502</v>
      </c>
      <c r="E49" s="28">
        <f t="shared" si="2"/>
        <v>-0.3208160252273498</v>
      </c>
      <c r="F49" s="28">
        <f t="shared" si="3"/>
        <v>0.6601347195761713</v>
      </c>
      <c r="G49" s="28">
        <f t="shared" si="4"/>
        <v>0.3583679495453004</v>
      </c>
      <c r="H49" s="28">
        <f t="shared" si="5"/>
        <v>0.32680407463084077</v>
      </c>
      <c r="I49" s="28">
        <f t="shared" si="6"/>
        <v>0.1774124321224859</v>
      </c>
      <c r="J49" s="28">
        <f t="shared" si="7"/>
        <v>0.14418007502534005</v>
      </c>
      <c r="K49" s="29">
        <f t="shared" si="8"/>
        <v>0.8253215576352795</v>
      </c>
      <c r="L49" s="2"/>
      <c r="M49" s="27">
        <f t="shared" si="9"/>
        <v>0.6810864745016965</v>
      </c>
      <c r="N49" s="28">
        <f t="shared" si="10"/>
        <v>0.21054571399371153</v>
      </c>
      <c r="O49" s="28">
        <f t="shared" si="11"/>
        <v>0.1337112088433457</v>
      </c>
      <c r="P49" s="28">
        <f t="shared" si="12"/>
        <v>0.5073705370736326</v>
      </c>
      <c r="Q49" s="28">
        <f t="shared" si="13"/>
        <v>0.22313370548620728</v>
      </c>
      <c r="R49" s="29">
        <f t="shared" si="14"/>
        <v>0.23527038025399247</v>
      </c>
      <c r="S49" s="2"/>
      <c r="T49" s="27">
        <f t="shared" si="15"/>
        <v>1.5079260132135324</v>
      </c>
      <c r="U49" s="28">
        <f t="shared" si="16"/>
        <v>1.7014433773884043</v>
      </c>
      <c r="V49" s="27">
        <v>0.171192</v>
      </c>
      <c r="W49" s="28">
        <f t="shared" si="17"/>
        <v>0.02719596920899836</v>
      </c>
      <c r="X49" s="29">
        <f t="shared" si="18"/>
        <v>0.16138485890128268</v>
      </c>
    </row>
    <row r="50" spans="2:24" ht="12.75">
      <c r="B50" s="101">
        <v>72</v>
      </c>
      <c r="C50" s="108">
        <f t="shared" si="0"/>
        <v>1.2566370614359172</v>
      </c>
      <c r="D50" s="27">
        <f t="shared" si="1"/>
        <v>0.6545084971874737</v>
      </c>
      <c r="E50" s="28">
        <f t="shared" si="2"/>
        <v>-0.3454915028125263</v>
      </c>
      <c r="F50" s="28">
        <f t="shared" si="3"/>
        <v>0.672492062672303</v>
      </c>
      <c r="G50" s="28">
        <f t="shared" si="4"/>
        <v>0.30901699437494745</v>
      </c>
      <c r="H50" s="28">
        <f t="shared" si="5"/>
        <v>0.34339457734046963</v>
      </c>
      <c r="I50" s="28">
        <f t="shared" si="6"/>
        <v>0.1577933273334644</v>
      </c>
      <c r="J50" s="28">
        <f t="shared" si="7"/>
        <v>0.12416000515582981</v>
      </c>
      <c r="K50" s="29">
        <f t="shared" si="8"/>
        <v>0.8294416112137074</v>
      </c>
      <c r="L50" s="2"/>
      <c r="M50" s="27">
        <f t="shared" si="9"/>
        <v>0.6903939076573665</v>
      </c>
      <c r="N50" s="28">
        <f t="shared" si="10"/>
        <v>0.2280188474870788</v>
      </c>
      <c r="O50" s="28">
        <f t="shared" si="11"/>
        <v>0.11745601133126693</v>
      </c>
      <c r="P50" s="28">
        <f t="shared" si="12"/>
        <v>0.4887548495703291</v>
      </c>
      <c r="Q50" s="28">
        <f t="shared" si="13"/>
        <v>0.22582275849276864</v>
      </c>
      <c r="R50" s="29">
        <f t="shared" si="14"/>
        <v>0.23118753008514387</v>
      </c>
      <c r="S50" s="2"/>
      <c r="T50" s="27">
        <f t="shared" si="15"/>
        <v>1.4711660214849747</v>
      </c>
      <c r="U50" s="28">
        <f t="shared" si="16"/>
        <v>1.7280896638175862</v>
      </c>
      <c r="V50" s="27">
        <v>0.206278</v>
      </c>
      <c r="W50" s="28">
        <f t="shared" si="17"/>
        <v>0.011878279293419891</v>
      </c>
      <c r="X50" s="29">
        <f t="shared" si="18"/>
        <v>0.18950774835469664</v>
      </c>
    </row>
    <row r="51" spans="2:24" ht="12.75">
      <c r="B51" s="101">
        <v>75</v>
      </c>
      <c r="C51" s="108">
        <f t="shared" si="0"/>
        <v>1.3089969389957472</v>
      </c>
      <c r="D51" s="27">
        <f t="shared" si="1"/>
        <v>0.6294095225512604</v>
      </c>
      <c r="E51" s="28">
        <f t="shared" si="2"/>
        <v>-0.37059047744873963</v>
      </c>
      <c r="F51" s="28">
        <f t="shared" si="3"/>
        <v>0.6830061517690001</v>
      </c>
      <c r="G51" s="28">
        <f t="shared" si="4"/>
        <v>0.25881904510252074</v>
      </c>
      <c r="H51" s="28">
        <f t="shared" si="5"/>
        <v>0.35809123768043044</v>
      </c>
      <c r="I51" s="28">
        <f t="shared" si="6"/>
        <v>0.13569545743619368</v>
      </c>
      <c r="J51" s="28">
        <f t="shared" si="7"/>
        <v>0.10384824673956868</v>
      </c>
      <c r="K51" s="29">
        <f t="shared" si="8"/>
        <v>0.8334949409042453</v>
      </c>
      <c r="L51" s="2"/>
      <c r="M51" s="27">
        <f t="shared" si="9"/>
        <v>0.6984489202056434</v>
      </c>
      <c r="N51" s="28">
        <f t="shared" si="10"/>
        <v>0.2437002402464014</v>
      </c>
      <c r="O51" s="28">
        <f t="shared" si="11"/>
        <v>0.09991397997510251</v>
      </c>
      <c r="P51" s="28">
        <f t="shared" si="12"/>
        <v>0.4726441137824971</v>
      </c>
      <c r="Q51" s="28">
        <f t="shared" si="13"/>
        <v>0.22903814873726233</v>
      </c>
      <c r="R51" s="29">
        <f t="shared" si="14"/>
        <v>0.227374339979621</v>
      </c>
      <c r="S51" s="2"/>
      <c r="T51" s="27">
        <f t="shared" si="15"/>
        <v>1.4365250859747785</v>
      </c>
      <c r="U51" s="28">
        <f t="shared" si="16"/>
        <v>1.752655658951976</v>
      </c>
      <c r="V51" s="27">
        <v>0.238874</v>
      </c>
      <c r="W51" s="28">
        <f t="shared" si="17"/>
        <v>-0.0036321651367125507</v>
      </c>
      <c r="X51" s="29">
        <f t="shared" si="18"/>
        <v>0.2122029391153018</v>
      </c>
    </row>
    <row r="52" spans="2:24" ht="12.75">
      <c r="B52" s="101">
        <v>78</v>
      </c>
      <c r="C52" s="108">
        <f t="shared" si="0"/>
        <v>1.361356816555577</v>
      </c>
      <c r="D52" s="27">
        <f t="shared" si="1"/>
        <v>0.6039558454088797</v>
      </c>
      <c r="E52" s="28">
        <f t="shared" si="2"/>
        <v>-0.3960441545911203</v>
      </c>
      <c r="F52" s="28">
        <f t="shared" si="3"/>
        <v>0.6916481684788739</v>
      </c>
      <c r="G52" s="28">
        <f t="shared" si="4"/>
        <v>0.20791169081775945</v>
      </c>
      <c r="H52" s="28">
        <f t="shared" si="5"/>
        <v>0.3705898145782757</v>
      </c>
      <c r="I52" s="28">
        <f t="shared" si="6"/>
        <v>0.11140050456327161</v>
      </c>
      <c r="J52" s="28">
        <f t="shared" si="7"/>
        <v>0.08331486020841833</v>
      </c>
      <c r="K52" s="29">
        <f t="shared" si="8"/>
        <v>0.8372214309644952</v>
      </c>
      <c r="L52" s="2"/>
      <c r="M52" s="27">
        <f t="shared" si="9"/>
        <v>0.7051632652519951</v>
      </c>
      <c r="N52" s="28">
        <f t="shared" si="10"/>
        <v>0.2571683405988067</v>
      </c>
      <c r="O52" s="28">
        <f t="shared" si="11"/>
        <v>0.08127730547263387</v>
      </c>
      <c r="P52" s="28">
        <f t="shared" si="12"/>
        <v>0.459214831285197</v>
      </c>
      <c r="Q52" s="28">
        <f t="shared" si="13"/>
        <v>0.23278558045401376</v>
      </c>
      <c r="R52" s="29">
        <f t="shared" si="14"/>
        <v>0.2239974623265942</v>
      </c>
      <c r="S52" s="2"/>
      <c r="T52" s="27">
        <f t="shared" si="15"/>
        <v>1.4045264281254095</v>
      </c>
      <c r="U52" s="28">
        <f t="shared" si="16"/>
        <v>1.7742846320846617</v>
      </c>
      <c r="V52" s="27">
        <v>0.267792</v>
      </c>
      <c r="W52" s="28">
        <f t="shared" si="17"/>
        <v>-0.018875993328881513</v>
      </c>
      <c r="X52" s="29">
        <f t="shared" si="18"/>
        <v>0.227762266340539</v>
      </c>
    </row>
    <row r="53" spans="2:24" ht="12.75">
      <c r="B53" s="101">
        <v>81</v>
      </c>
      <c r="C53" s="108">
        <f t="shared" si="0"/>
        <v>1.413716694115407</v>
      </c>
      <c r="D53" s="27">
        <f t="shared" si="1"/>
        <v>0.5782172325201155</v>
      </c>
      <c r="E53" s="28">
        <f t="shared" si="2"/>
        <v>-0.4217827674798845</v>
      </c>
      <c r="F53" s="28">
        <f t="shared" si="3"/>
        <v>0.6983944256348219</v>
      </c>
      <c r="G53" s="28">
        <f t="shared" si="4"/>
        <v>0.15643446504023092</v>
      </c>
      <c r="H53" s="28">
        <f t="shared" si="5"/>
        <v>0.3806195164645036</v>
      </c>
      <c r="I53" s="28">
        <f t="shared" si="6"/>
        <v>0.08525556369937216</v>
      </c>
      <c r="J53" s="28">
        <f t="shared" si="7"/>
        <v>0.06261779228357103</v>
      </c>
      <c r="K53" s="29">
        <f t="shared" si="8"/>
        <v>0.8403878671968898</v>
      </c>
      <c r="L53" s="28"/>
      <c r="M53" s="27">
        <f t="shared" si="9"/>
        <v>0.7104633839052826</v>
      </c>
      <c r="N53" s="28">
        <f t="shared" si="10"/>
        <v>0.26805442269311924</v>
      </c>
      <c r="O53" s="28">
        <f t="shared" si="11"/>
        <v>0.06175017011711444</v>
      </c>
      <c r="P53" s="28">
        <f t="shared" si="12"/>
        <v>0.44861412635078457</v>
      </c>
      <c r="Q53" s="28">
        <f t="shared" si="13"/>
        <v>0.2370700106899126</v>
      </c>
      <c r="R53" s="29">
        <f t="shared" si="14"/>
        <v>0.2212044806060817</v>
      </c>
      <c r="S53" s="28"/>
      <c r="T53" s="27">
        <f t="shared" si="15"/>
        <v>1.3756189909978742</v>
      </c>
      <c r="U53" s="28">
        <f t="shared" si="16"/>
        <v>1.7921480755691759</v>
      </c>
      <c r="V53" s="27">
        <v>0.291842</v>
      </c>
      <c r="W53" s="28">
        <f t="shared" si="17"/>
        <v>-0.03346169774418034</v>
      </c>
      <c r="X53" s="29">
        <f t="shared" si="18"/>
        <v>0.2346775538059573</v>
      </c>
    </row>
    <row r="54" spans="2:24" ht="12.75">
      <c r="B54" s="101">
        <v>84</v>
      </c>
      <c r="C54" s="108">
        <f t="shared" si="0"/>
        <v>1.4660765716752369</v>
      </c>
      <c r="D54" s="27">
        <f t="shared" si="1"/>
        <v>0.5522642316338268</v>
      </c>
      <c r="E54" s="28">
        <f t="shared" si="2"/>
        <v>-0.4477357683661733</v>
      </c>
      <c r="F54" s="28">
        <f t="shared" si="3"/>
        <v>0.703226432214906</v>
      </c>
      <c r="G54" s="28">
        <f t="shared" si="4"/>
        <v>0.10452846326765346</v>
      </c>
      <c r="H54" s="28">
        <f t="shared" si="5"/>
        <v>0.38795490206490274</v>
      </c>
      <c r="I54" s="28">
        <f t="shared" si="6"/>
        <v>0.05766610564149627</v>
      </c>
      <c r="J54" s="28">
        <f t="shared" si="7"/>
        <v>0.04180571418604593</v>
      </c>
      <c r="K54" s="29">
        <f t="shared" si="8"/>
        <v>0.8427989063052141</v>
      </c>
      <c r="L54" s="28"/>
      <c r="M54" s="27">
        <f t="shared" si="9"/>
        <v>0.7142912109911692</v>
      </c>
      <c r="N54" s="28">
        <f t="shared" si="10"/>
        <v>0.276056292013601</v>
      </c>
      <c r="O54" s="28">
        <f t="shared" si="11"/>
        <v>0.04154651095240901</v>
      </c>
      <c r="P54" s="28">
        <f t="shared" si="12"/>
        <v>0.44095813445100507</v>
      </c>
      <c r="Q54" s="28">
        <f t="shared" si="13"/>
        <v>0.24189477349332983</v>
      </c>
      <c r="R54" s="29">
        <f t="shared" si="14"/>
        <v>0.2191174594887841</v>
      </c>
      <c r="S54" s="28"/>
      <c r="T54" s="27">
        <f t="shared" si="15"/>
        <v>1.3501606200686174</v>
      </c>
      <c r="U54" s="28">
        <f t="shared" si="16"/>
        <v>1.8055069363069092</v>
      </c>
      <c r="V54" s="27">
        <v>0.309931</v>
      </c>
      <c r="W54" s="28">
        <f t="shared" si="17"/>
        <v>-0.04708103791497131</v>
      </c>
      <c r="X54" s="29">
        <f t="shared" si="18"/>
        <v>0.23190581878498526</v>
      </c>
    </row>
    <row r="55" spans="2:24" ht="13.5" thickBot="1">
      <c r="B55" s="103">
        <v>87</v>
      </c>
      <c r="C55" s="109">
        <f t="shared" si="0"/>
        <v>1.5184364492350666</v>
      </c>
      <c r="D55" s="30">
        <f t="shared" si="1"/>
        <v>0.526167978121472</v>
      </c>
      <c r="E55" s="31">
        <f t="shared" si="2"/>
        <v>-0.473832021878528</v>
      </c>
      <c r="F55" s="31">
        <f t="shared" si="3"/>
        <v>0.7061309440249591</v>
      </c>
      <c r="G55" s="31">
        <f t="shared" si="4"/>
        <v>0.052335956242943966</v>
      </c>
      <c r="H55" s="31">
        <f t="shared" si="5"/>
        <v>0.3924264450886982</v>
      </c>
      <c r="I55" s="31">
        <f t="shared" si="6"/>
        <v>0.02908527580121204</v>
      </c>
      <c r="J55" s="31">
        <f t="shared" si="7"/>
        <v>0.02092058390900408</v>
      </c>
      <c r="K55" s="32">
        <f t="shared" si="8"/>
        <v>0.8443069552547017</v>
      </c>
      <c r="L55" s="31"/>
      <c r="M55" s="30">
        <f t="shared" si="9"/>
        <v>0.7166048110499919</v>
      </c>
      <c r="N55" s="31">
        <f t="shared" si="10"/>
        <v>0.28094959063014274</v>
      </c>
      <c r="O55" s="31">
        <f t="shared" si="11"/>
        <v>0.02088767611094166</v>
      </c>
      <c r="P55" s="31">
        <f t="shared" si="12"/>
        <v>0.43633073020513863</v>
      </c>
      <c r="Q55" s="31">
        <f t="shared" si="13"/>
        <v>0.24726049293747568</v>
      </c>
      <c r="R55" s="32">
        <f t="shared" si="14"/>
        <v>0.21782761020992455</v>
      </c>
      <c r="S55" s="31"/>
      <c r="T55" s="30">
        <f t="shared" si="15"/>
        <v>1.3284051024540589</v>
      </c>
      <c r="U55" s="31">
        <f t="shared" si="16"/>
        <v>1.8137749365389917</v>
      </c>
      <c r="V55" s="30">
        <v>0.321172</v>
      </c>
      <c r="W55" s="31">
        <f t="shared" si="17"/>
        <v>-0.05951796499692685</v>
      </c>
      <c r="X55" s="32">
        <f t="shared" si="18"/>
        <v>0.2191341391149834</v>
      </c>
    </row>
    <row r="56" spans="3:24" ht="14.25" thickBot="1" thickTop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20.25" thickBot="1" thickTop="1">
      <c r="B57" s="4" t="s">
        <v>37</v>
      </c>
      <c r="C57" s="21"/>
      <c r="D57" s="23">
        <v>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0.75" customHeight="1" thickBot="1" thickTop="1">
      <c r="B58">
        <v>0.001</v>
      </c>
      <c r="C58" s="2">
        <f aca="true" t="shared" si="19" ref="C58:C87">2*PI()*B58/360</f>
        <v>1.7453292519943296E-05</v>
      </c>
      <c r="D58" s="2">
        <f aca="true" t="shared" si="20" ref="D58:D87">(COS(C58)+1)/2</f>
        <v>0.9999999999238456</v>
      </c>
      <c r="E58" s="2">
        <f aca="true" t="shared" si="21" ref="E58:E87">(COS(C58)-1)/2</f>
        <v>-7.615436059538183E-11</v>
      </c>
      <c r="F58" s="2">
        <f aca="true" t="shared" si="22" ref="F58:F87">0.7071*SIN(C58)</f>
        <v>1.2341223140225347E-05</v>
      </c>
      <c r="G58" s="2">
        <f aca="true" t="shared" si="23" ref="G58:G87">COS(C58)</f>
        <v>0.9999999998476913</v>
      </c>
      <c r="H58" s="2">
        <f aca="true" t="shared" si="24" ref="H58:H87">(($D$57-1)*F58*F58)/($D$57-($D$57-1)*F58*F58)</f>
        <v>1.1422934146067351E-10</v>
      </c>
      <c r="I58" s="2">
        <f aca="true" t="shared" si="25" ref="I58:I87">(($D$57-1)*F58*(D58+E58))/($D$57-($D$57-1)*F58*F58)</f>
        <v>9.255917354816549E-06</v>
      </c>
      <c r="J58" s="2">
        <f aca="true" t="shared" si="26" ref="J58:J87">(($D$57-1)*F58*G58)/($D$57-($D$57-1)*G58*(D58+E58))</f>
        <v>3.702366938120283E-05</v>
      </c>
      <c r="K58" s="2">
        <f aca="true" t="shared" si="27" ref="K58:K87">(1+H58)*(1-H58-2*I58*J58)</f>
        <v>0.9999999993146239</v>
      </c>
      <c r="L58" s="2"/>
      <c r="M58" s="2">
        <f aca="true" t="shared" si="28" ref="M58:M87">(1-I58*J58)/(K58*($D$57-($D$57-1)*F58*F58))</f>
        <v>0.25000000011422935</v>
      </c>
      <c r="N58" s="2">
        <f aca="true" t="shared" si="29" ref="N58:N87">(H58-I58*J58)/(K58*($D$57-($D$57-1)*F58*F58))</f>
        <v>-5.7114670671617167E-11</v>
      </c>
      <c r="O58" s="2">
        <f aca="true" t="shared" si="30" ref="O58:O87">J58*(1+H58)/(K58*($D$57-($D$57-1)*F58*F58))</f>
        <v>9.255917353759086E-06</v>
      </c>
      <c r="P58" s="2">
        <f aca="true" t="shared" si="31" ref="P58:P87">(1-H58*H58)/(K58*($D$57-($D$57-1)*G58*(D58+E58)))</f>
        <v>0.9999999997715237</v>
      </c>
      <c r="Q58" s="2">
        <f aca="true" t="shared" si="32" ref="Q58:Q87">I58/((I58+J58+2*I58*J58)*($D$57-($D$57-1)*G58*(D58+E58)))</f>
        <v>0.19999703813203334</v>
      </c>
      <c r="R58" s="2">
        <f aca="true" t="shared" si="33" ref="R58:R87">(M58-N58)/2</f>
        <v>0.125000000085672</v>
      </c>
      <c r="S58" s="2"/>
      <c r="T58" s="2">
        <f aca="true" t="shared" si="34" ref="T58:T87">(P58/Q58)^(1/2)</f>
        <v>2.236084534773533</v>
      </c>
      <c r="U58" s="2">
        <f aca="true" t="shared" si="35" ref="U58:U87">(M58/R58)^(1/2)</f>
        <v>1.4142135622115504</v>
      </c>
      <c r="V58" s="2">
        <f>(M58-P58)/(2*P58)</f>
        <v>-0.3749999999143258</v>
      </c>
      <c r="W58" s="2">
        <f aca="true" t="shared" si="36" ref="W58:W87">R58/(2*Q58)-0.5</f>
        <v>-0.1874953717985815</v>
      </c>
      <c r="X58" s="2">
        <f aca="true" t="shared" si="37" ref="X58:X87">((O58+Q58)^2-(P58-Q58)^2)/(2*P58*(P58-Q58))</f>
        <v>-0.37499999992503436</v>
      </c>
    </row>
    <row r="59" spans="2:24" ht="13.5" thickTop="1">
      <c r="B59" s="106">
        <v>3</v>
      </c>
      <c r="C59" s="110">
        <f t="shared" si="19"/>
        <v>0.05235987755982988</v>
      </c>
      <c r="D59" s="24">
        <f t="shared" si="20"/>
        <v>0.9993147673772869</v>
      </c>
      <c r="E59" s="25">
        <f t="shared" si="21"/>
        <v>-0.0006852326227130834</v>
      </c>
      <c r="F59" s="25">
        <f t="shared" si="22"/>
        <v>0.03700675465938558</v>
      </c>
      <c r="G59" s="25">
        <f t="shared" si="23"/>
        <v>0.9986295347545738</v>
      </c>
      <c r="H59" s="25">
        <f t="shared" si="24"/>
        <v>0.001028180988127897</v>
      </c>
      <c r="I59" s="25">
        <f t="shared" si="25"/>
        <v>0.02774552676310544</v>
      </c>
      <c r="J59" s="25">
        <f t="shared" si="26"/>
        <v>0.10996451885474093</v>
      </c>
      <c r="K59" s="26">
        <f t="shared" si="27"/>
        <v>0.9938906218333874</v>
      </c>
      <c r="L59" s="2"/>
      <c r="M59" s="24">
        <f t="shared" si="28"/>
        <v>0.25102712475593486</v>
      </c>
      <c r="N59" s="25">
        <f t="shared" si="29"/>
        <v>-0.0005093423553053121</v>
      </c>
      <c r="O59" s="25">
        <f t="shared" si="30"/>
        <v>0.027717024272865577</v>
      </c>
      <c r="P59" s="25">
        <f t="shared" si="31"/>
        <v>0.997945592883084</v>
      </c>
      <c r="Q59" s="25">
        <f>I59/((I59+J59+2*I59*J59)*($D$57-($D$57-1)*G59*(D59+E59)))</f>
        <v>0.1913566173005443</v>
      </c>
      <c r="R59" s="26">
        <f t="shared" si="33"/>
        <v>0.12576823355562008</v>
      </c>
      <c r="S59" s="2"/>
      <c r="T59" s="24">
        <f t="shared" si="34"/>
        <v>2.283661286942412</v>
      </c>
      <c r="U59" s="25">
        <f t="shared" si="35"/>
        <v>1.412780998950918</v>
      </c>
      <c r="V59" s="24">
        <v>-0.28188</v>
      </c>
      <c r="W59" s="25">
        <f t="shared" si="36"/>
        <v>-0.17137735990052338</v>
      </c>
      <c r="X59" s="26">
        <f t="shared" si="37"/>
        <v>-0.3743127244860943</v>
      </c>
    </row>
    <row r="60" spans="2:24" ht="12.75">
      <c r="B60" s="101">
        <v>6</v>
      </c>
      <c r="C60" s="108">
        <f t="shared" si="19"/>
        <v>0.10471975511965977</v>
      </c>
      <c r="D60" s="27">
        <f t="shared" si="20"/>
        <v>0.9972609476841366</v>
      </c>
      <c r="E60" s="28">
        <f t="shared" si="21"/>
        <v>-0.002739052315863355</v>
      </c>
      <c r="F60" s="28">
        <f t="shared" si="22"/>
        <v>0.07391207637655775</v>
      </c>
      <c r="G60" s="28">
        <f t="shared" si="23"/>
        <v>0.9945218953682733</v>
      </c>
      <c r="H60" s="28">
        <f t="shared" si="24"/>
        <v>0.0041141027679645545</v>
      </c>
      <c r="I60" s="28">
        <f t="shared" si="25"/>
        <v>0.05535719578071095</v>
      </c>
      <c r="J60" s="28">
        <f t="shared" si="26"/>
        <v>0.21352256437234698</v>
      </c>
      <c r="K60" s="29">
        <f t="shared" si="27"/>
        <v>0.9762457958842913</v>
      </c>
      <c r="L60" s="2"/>
      <c r="M60" s="27">
        <f t="shared" si="28"/>
        <v>0.25409724369980996</v>
      </c>
      <c r="N60" s="28">
        <f t="shared" si="29"/>
        <v>-0.0019814708959906323</v>
      </c>
      <c r="O60" s="28">
        <f t="shared" si="30"/>
        <v>0.05513034905637049</v>
      </c>
      <c r="P60" s="28">
        <f t="shared" si="31"/>
        <v>0.9918048839072479</v>
      </c>
      <c r="Q60" s="28">
        <f t="shared" si="32"/>
        <v>0.18323634169932076</v>
      </c>
      <c r="R60" s="29">
        <f t="shared" si="33"/>
        <v>0.1280393572979003</v>
      </c>
      <c r="S60" s="2"/>
      <c r="T60" s="27">
        <f t="shared" si="34"/>
        <v>2.3265228107882865</v>
      </c>
      <c r="U60" s="28">
        <f t="shared" si="35"/>
        <v>1.4087315276550756</v>
      </c>
      <c r="V60" s="27">
        <v>-0.2797</v>
      </c>
      <c r="W60" s="28">
        <f t="shared" si="36"/>
        <v>-0.15061691335225197</v>
      </c>
      <c r="X60" s="29">
        <f t="shared" si="37"/>
        <v>-0.3721991351109552</v>
      </c>
    </row>
    <row r="61" spans="2:24" ht="12.75">
      <c r="B61" s="101">
        <v>9</v>
      </c>
      <c r="C61" s="108">
        <f t="shared" si="19"/>
        <v>0.15707963267948966</v>
      </c>
      <c r="D61" s="27">
        <f t="shared" si="20"/>
        <v>0.9938441702975689</v>
      </c>
      <c r="E61" s="28">
        <f t="shared" si="21"/>
        <v>-0.006155829702431115</v>
      </c>
      <c r="F61" s="28">
        <f t="shared" si="22"/>
        <v>0.11061481022994724</v>
      </c>
      <c r="G61" s="28">
        <f t="shared" si="23"/>
        <v>0.9876883405951378</v>
      </c>
      <c r="H61" s="28">
        <f t="shared" si="24"/>
        <v>0.009261719454320761</v>
      </c>
      <c r="I61" s="28">
        <f t="shared" si="25"/>
        <v>0.08269862145836944</v>
      </c>
      <c r="J61" s="28">
        <f t="shared" si="26"/>
        <v>0.30534211484994556</v>
      </c>
      <c r="K61" s="29">
        <f t="shared" si="27"/>
        <v>0.948943734364133</v>
      </c>
      <c r="L61" s="2"/>
      <c r="M61" s="27">
        <f t="shared" si="28"/>
        <v>0.25917671425988714</v>
      </c>
      <c r="N61" s="28">
        <f t="shared" si="29"/>
        <v>-0.0042515018563114544</v>
      </c>
      <c r="O61" s="28">
        <f t="shared" si="30"/>
        <v>0.08193960339146156</v>
      </c>
      <c r="P61" s="28">
        <f t="shared" si="31"/>
        <v>0.9816451633781823</v>
      </c>
      <c r="Q61" s="28">
        <f t="shared" si="32"/>
        <v>0.1756781948274494</v>
      </c>
      <c r="R61" s="29">
        <f t="shared" si="33"/>
        <v>0.1317141080580993</v>
      </c>
      <c r="S61" s="2"/>
      <c r="T61" s="27">
        <f t="shared" si="34"/>
        <v>2.3638414049009335</v>
      </c>
      <c r="U61" s="28">
        <f t="shared" si="35"/>
        <v>1.402755054456574</v>
      </c>
      <c r="V61" s="27">
        <v>-0.27605</v>
      </c>
      <c r="W61" s="28">
        <f t="shared" si="36"/>
        <v>-0.1251267603601332</v>
      </c>
      <c r="X61" s="29">
        <f t="shared" si="37"/>
        <v>-0.36857640456136925</v>
      </c>
    </row>
    <row r="62" spans="2:24" ht="12.75">
      <c r="B62" s="101">
        <v>12</v>
      </c>
      <c r="C62" s="108">
        <f t="shared" si="19"/>
        <v>0.20943951023931953</v>
      </c>
      <c r="D62" s="27">
        <f t="shared" si="20"/>
        <v>0.9890738003669028</v>
      </c>
      <c r="E62" s="28">
        <f t="shared" si="21"/>
        <v>-0.010926199633097156</v>
      </c>
      <c r="F62" s="28">
        <f t="shared" si="22"/>
        <v>0.1470143565772376</v>
      </c>
      <c r="G62" s="28">
        <f t="shared" si="23"/>
        <v>0.9781476007338057</v>
      </c>
      <c r="H62" s="28">
        <f t="shared" si="24"/>
        <v>0.016477006670294104</v>
      </c>
      <c r="I62" s="28">
        <f t="shared" si="25"/>
        <v>0.10962837179344223</v>
      </c>
      <c r="J62" s="28">
        <f t="shared" si="26"/>
        <v>0.3818820621073601</v>
      </c>
      <c r="K62" s="29">
        <f t="shared" si="27"/>
        <v>0.914618667529141</v>
      </c>
      <c r="L62" s="2"/>
      <c r="M62" s="27">
        <f t="shared" si="28"/>
        <v>0.26620987546108676</v>
      </c>
      <c r="N62" s="28">
        <f t="shared" si="29"/>
        <v>-0.007053874707049384</v>
      </c>
      <c r="O62" s="28">
        <f t="shared" si="30"/>
        <v>0.10785103686200667</v>
      </c>
      <c r="P62" s="28">
        <f t="shared" si="31"/>
        <v>0.9675777617868297</v>
      </c>
      <c r="Q62" s="28">
        <f t="shared" si="32"/>
        <v>0.168700844826049</v>
      </c>
      <c r="R62" s="29">
        <f t="shared" si="33"/>
        <v>0.13663187508406807</v>
      </c>
      <c r="S62" s="2"/>
      <c r="T62" s="27">
        <f t="shared" si="34"/>
        <v>2.394883050800375</v>
      </c>
      <c r="U62" s="28">
        <f t="shared" si="35"/>
        <v>1.395841373455315</v>
      </c>
      <c r="V62" s="27">
        <v>-0.2709</v>
      </c>
      <c r="W62" s="28">
        <f t="shared" si="36"/>
        <v>-0.09504685579686312</v>
      </c>
      <c r="X62" s="29">
        <f t="shared" si="37"/>
        <v>-0.3633513330371165</v>
      </c>
    </row>
    <row r="63" spans="2:24" ht="12.75">
      <c r="B63" s="101">
        <v>15</v>
      </c>
      <c r="C63" s="108">
        <f t="shared" si="19"/>
        <v>0.2617993877991494</v>
      </c>
      <c r="D63" s="27">
        <f t="shared" si="20"/>
        <v>0.9829629131445341</v>
      </c>
      <c r="E63" s="28">
        <f t="shared" si="21"/>
        <v>-0.017037086855465844</v>
      </c>
      <c r="F63" s="28">
        <f t="shared" si="22"/>
        <v>0.1830109467919924</v>
      </c>
      <c r="G63" s="28">
        <f t="shared" si="23"/>
        <v>0.9659258262890683</v>
      </c>
      <c r="H63" s="28">
        <f t="shared" si="24"/>
        <v>0.025767016115780403</v>
      </c>
      <c r="I63" s="28">
        <f t="shared" si="25"/>
        <v>0.13599747320540026</v>
      </c>
      <c r="J63" s="28">
        <f t="shared" si="26"/>
        <v>0.44158353608613116</v>
      </c>
      <c r="K63" s="29">
        <f t="shared" si="27"/>
        <v>0.8761327332433578</v>
      </c>
      <c r="L63" s="2"/>
      <c r="M63" s="27">
        <f t="shared" si="28"/>
        <v>0.2751196581618315</v>
      </c>
      <c r="N63" s="28">
        <f t="shared" si="29"/>
        <v>-0.01003578203643751</v>
      </c>
      <c r="O63" s="28">
        <f t="shared" si="30"/>
        <v>0.13258073897428557</v>
      </c>
      <c r="P63" s="28">
        <f t="shared" si="31"/>
        <v>0.9497568292420605</v>
      </c>
      <c r="Q63" s="28">
        <f t="shared" si="32"/>
        <v>0.16230781260331417</v>
      </c>
      <c r="R63" s="29">
        <f t="shared" si="33"/>
        <v>0.1425777200991345</v>
      </c>
      <c r="S63" s="2"/>
      <c r="T63" s="27">
        <f t="shared" si="34"/>
        <v>2.4190035186655057</v>
      </c>
      <c r="U63" s="28">
        <f t="shared" si="35"/>
        <v>1.3891046934578795</v>
      </c>
      <c r="V63" s="27">
        <v>-0.26422</v>
      </c>
      <c r="W63" s="28">
        <f t="shared" si="36"/>
        <v>-0.06077986077109143</v>
      </c>
      <c r="X63" s="29">
        <f t="shared" si="37"/>
        <v>-0.3564161856759871</v>
      </c>
    </row>
    <row r="64" spans="2:24" ht="12.75">
      <c r="B64" s="101">
        <v>18</v>
      </c>
      <c r="C64" s="108">
        <f t="shared" si="19"/>
        <v>0.3141592653589793</v>
      </c>
      <c r="D64" s="27">
        <f t="shared" si="20"/>
        <v>0.9755282581475768</v>
      </c>
      <c r="E64" s="28">
        <f t="shared" si="21"/>
        <v>-0.024471741852423234</v>
      </c>
      <c r="F64" s="28">
        <f t="shared" si="22"/>
        <v>0.21850591672252528</v>
      </c>
      <c r="G64" s="28">
        <f t="shared" si="23"/>
        <v>0.9510565162951535</v>
      </c>
      <c r="H64" s="28">
        <f t="shared" si="24"/>
        <v>0.03713850561709247</v>
      </c>
      <c r="I64" s="28">
        <f t="shared" si="25"/>
        <v>0.16164696271109633</v>
      </c>
      <c r="J64" s="28">
        <f t="shared" si="26"/>
        <v>0.48460690340547175</v>
      </c>
      <c r="K64" s="29">
        <f t="shared" si="27"/>
        <v>0.8361317562527383</v>
      </c>
      <c r="L64" s="2"/>
      <c r="M64" s="27">
        <f t="shared" si="28"/>
        <v>0.28580842997974176</v>
      </c>
      <c r="N64" s="28">
        <f t="shared" si="29"/>
        <v>-0.0127751138016869</v>
      </c>
      <c r="O64" s="28">
        <f t="shared" si="30"/>
        <v>0.1558577505879566</v>
      </c>
      <c r="P64" s="28">
        <f t="shared" si="31"/>
        <v>0.9283776454896348</v>
      </c>
      <c r="Q64" s="28">
        <f t="shared" si="32"/>
        <v>0.15649185676605082</v>
      </c>
      <c r="R64" s="29">
        <f t="shared" si="33"/>
        <v>0.14929177189071433</v>
      </c>
      <c r="S64" s="2"/>
      <c r="T64" s="27">
        <f t="shared" si="34"/>
        <v>2.435658887296687</v>
      </c>
      <c r="U64" s="28">
        <f t="shared" si="35"/>
        <v>1.3836287606390563</v>
      </c>
      <c r="V64" s="27">
        <v>-0.25594</v>
      </c>
      <c r="W64" s="28">
        <f t="shared" si="36"/>
        <v>-0.023004663067230202</v>
      </c>
      <c r="X64" s="29">
        <f t="shared" si="37"/>
        <v>-0.3476446713313758</v>
      </c>
    </row>
    <row r="65" spans="2:24" ht="12.75">
      <c r="B65" s="101">
        <v>21</v>
      </c>
      <c r="C65" s="108">
        <f t="shared" si="19"/>
        <v>0.3665191429188092</v>
      </c>
      <c r="D65" s="27">
        <f t="shared" si="20"/>
        <v>0.9667902132486008</v>
      </c>
      <c r="E65" s="28">
        <f t="shared" si="21"/>
        <v>-0.03320978675139913</v>
      </c>
      <c r="F65" s="28">
        <f t="shared" si="22"/>
        <v>0.2534019771234818</v>
      </c>
      <c r="G65" s="28">
        <f t="shared" si="23"/>
        <v>0.9335804264972017</v>
      </c>
      <c r="H65" s="28">
        <f t="shared" si="24"/>
        <v>0.05059610043505837</v>
      </c>
      <c r="I65" s="28">
        <f t="shared" si="25"/>
        <v>0.1864055267423559</v>
      </c>
      <c r="J65" s="28">
        <f t="shared" si="26"/>
        <v>0.5123238354028052</v>
      </c>
      <c r="K65" s="29">
        <f t="shared" si="27"/>
        <v>0.7967761912024043</v>
      </c>
      <c r="L65" s="2"/>
      <c r="M65" s="27">
        <f t="shared" si="28"/>
        <v>0.2981590656253944</v>
      </c>
      <c r="N65" s="28">
        <f t="shared" si="29"/>
        <v>-0.01480210390815496</v>
      </c>
      <c r="O65" s="28">
        <f t="shared" si="30"/>
        <v>0.1774270332719362</v>
      </c>
      <c r="P65" s="28">
        <f t="shared" si="31"/>
        <v>0.9036744790804473</v>
      </c>
      <c r="Q65" s="28">
        <f t="shared" si="32"/>
        <v>0.15123852637356033</v>
      </c>
      <c r="R65" s="29">
        <f t="shared" si="33"/>
        <v>0.15648058476677468</v>
      </c>
      <c r="S65" s="2"/>
      <c r="T65" s="27">
        <f t="shared" si="34"/>
        <v>2.4444141563045174</v>
      </c>
      <c r="U65" s="28">
        <f t="shared" si="35"/>
        <v>1.3803644921472589</v>
      </c>
      <c r="V65" s="27">
        <v>-0.24603</v>
      </c>
      <c r="W65" s="28">
        <f t="shared" si="36"/>
        <v>0.017330433319174277</v>
      </c>
      <c r="X65" s="29">
        <f t="shared" si="37"/>
        <v>-0.3368879943153903</v>
      </c>
    </row>
    <row r="66" spans="2:24" ht="12.75">
      <c r="B66" s="101">
        <v>24</v>
      </c>
      <c r="C66" s="108">
        <f t="shared" si="19"/>
        <v>0.41887902047863906</v>
      </c>
      <c r="D66" s="27">
        <f t="shared" si="20"/>
        <v>0.9567727288213004</v>
      </c>
      <c r="E66" s="28">
        <f t="shared" si="21"/>
        <v>-0.04322727117869957</v>
      </c>
      <c r="F66" s="28">
        <f t="shared" si="22"/>
        <v>0.28760348031889826</v>
      </c>
      <c r="G66" s="28">
        <f t="shared" si="23"/>
        <v>0.9135454576426009</v>
      </c>
      <c r="H66" s="28">
        <f t="shared" si="24"/>
        <v>0.0661399326064026</v>
      </c>
      <c r="I66" s="28">
        <f t="shared" si="25"/>
        <v>0.21008728731088497</v>
      </c>
      <c r="J66" s="28">
        <f t="shared" si="26"/>
        <v>0.5267756495268143</v>
      </c>
      <c r="K66" s="29">
        <f t="shared" si="27"/>
        <v>0.7596485120132779</v>
      </c>
      <c r="L66" s="2"/>
      <c r="M66" s="27">
        <f t="shared" si="28"/>
        <v>0.3120362308887991</v>
      </c>
      <c r="N66" s="28">
        <f t="shared" si="29"/>
        <v>-0.015623697870930401</v>
      </c>
      <c r="O66" s="28">
        <f t="shared" si="30"/>
        <v>0.19705226402298864</v>
      </c>
      <c r="P66" s="28">
        <f t="shared" si="31"/>
        <v>0.8759180192005591</v>
      </c>
      <c r="Q66" s="28">
        <f t="shared" si="32"/>
        <v>0.1465289506435021</v>
      </c>
      <c r="R66" s="29">
        <f t="shared" si="33"/>
        <v>0.16382996437986475</v>
      </c>
      <c r="S66" s="2"/>
      <c r="T66" s="27">
        <f t="shared" si="34"/>
        <v>2.444950160488669</v>
      </c>
      <c r="U66" s="28">
        <f t="shared" si="35"/>
        <v>1.3800850243929785</v>
      </c>
      <c r="V66" s="27">
        <v>-0.2344</v>
      </c>
      <c r="W66" s="28">
        <f t="shared" si="36"/>
        <v>0.059036162002057746</v>
      </c>
      <c r="X66" s="29">
        <f t="shared" si="37"/>
        <v>-0.32397093687808126</v>
      </c>
    </row>
    <row r="67" spans="2:24" ht="12.75">
      <c r="B67" s="101">
        <v>27</v>
      </c>
      <c r="C67" s="108">
        <f t="shared" si="19"/>
        <v>0.47123889803846897</v>
      </c>
      <c r="D67" s="27">
        <f t="shared" si="20"/>
        <v>0.9455032620941839</v>
      </c>
      <c r="E67" s="28">
        <f t="shared" si="21"/>
        <v>-0.05449673790581605</v>
      </c>
      <c r="F67" s="28">
        <f t="shared" si="22"/>
        <v>0.3210166823658335</v>
      </c>
      <c r="G67" s="28">
        <f t="shared" si="23"/>
        <v>0.8910065241883679</v>
      </c>
      <c r="H67" s="28">
        <f t="shared" si="24"/>
        <v>0.083762699883198</v>
      </c>
      <c r="I67" s="28">
        <f t="shared" si="25"/>
        <v>0.23248982429676063</v>
      </c>
      <c r="J67" s="28">
        <f t="shared" si="26"/>
        <v>0.5302305787280124</v>
      </c>
      <c r="K67" s="29">
        <f t="shared" si="27"/>
        <v>0.7257859874676675</v>
      </c>
      <c r="L67" s="2"/>
      <c r="M67" s="27">
        <f t="shared" si="28"/>
        <v>0.32728786617874084</v>
      </c>
      <c r="N67" s="28">
        <f t="shared" si="29"/>
        <v>-0.014749534396078356</v>
      </c>
      <c r="O67" s="28">
        <f t="shared" si="30"/>
        <v>0.214518424707217</v>
      </c>
      <c r="P67" s="28">
        <f t="shared" si="31"/>
        <v>0.8454124083648703</v>
      </c>
      <c r="Q67" s="28">
        <f t="shared" si="32"/>
        <v>0.14234197186544725</v>
      </c>
      <c r="R67" s="29">
        <f t="shared" si="33"/>
        <v>0.1710187002874096</v>
      </c>
      <c r="S67" s="2"/>
      <c r="T67" s="27">
        <f t="shared" si="34"/>
        <v>2.437068969616686</v>
      </c>
      <c r="U67" s="28">
        <f t="shared" si="35"/>
        <v>1.3833852841927843</v>
      </c>
      <c r="V67" s="27">
        <v>-0.22098</v>
      </c>
      <c r="W67" s="28">
        <f t="shared" si="36"/>
        <v>0.10073180821560423</v>
      </c>
      <c r="X67" s="29">
        <f t="shared" si="37"/>
        <v>-0.3086879906518632</v>
      </c>
    </row>
    <row r="68" spans="2:24" ht="12.75">
      <c r="B68" s="101">
        <v>30</v>
      </c>
      <c r="C68" s="108">
        <f t="shared" si="19"/>
        <v>0.5235987755982988</v>
      </c>
      <c r="D68" s="27">
        <f t="shared" si="20"/>
        <v>0.9330127018922194</v>
      </c>
      <c r="E68" s="28">
        <f t="shared" si="21"/>
        <v>-0.06698729810778065</v>
      </c>
      <c r="F68" s="28">
        <f t="shared" si="22"/>
        <v>0.3535499999999999</v>
      </c>
      <c r="G68" s="28">
        <f t="shared" si="23"/>
        <v>0.8660254037844387</v>
      </c>
      <c r="H68" s="28">
        <f t="shared" si="24"/>
        <v>0.1034460864728339</v>
      </c>
      <c r="I68" s="28">
        <f t="shared" si="25"/>
        <v>0.25339255779254977</v>
      </c>
      <c r="J68" s="28">
        <f t="shared" si="26"/>
        <v>0.5248856254422657</v>
      </c>
      <c r="K68" s="29">
        <f t="shared" si="27"/>
        <v>0.6957775890464803</v>
      </c>
      <c r="L68" s="2"/>
      <c r="M68" s="27">
        <f t="shared" si="28"/>
        <v>0.3437468533265149</v>
      </c>
      <c r="N68" s="28">
        <f t="shared" si="29"/>
        <v>-0.011718356665814389</v>
      </c>
      <c r="O68" s="28">
        <f t="shared" si="30"/>
        <v>0.22963415784363067</v>
      </c>
      <c r="P68" s="28">
        <f t="shared" si="31"/>
        <v>0.8124919085538957</v>
      </c>
      <c r="Q68" s="28">
        <f t="shared" si="32"/>
        <v>0.13865573769552494</v>
      </c>
      <c r="R68" s="29">
        <f t="shared" si="33"/>
        <v>0.17773260499616464</v>
      </c>
      <c r="S68" s="2"/>
      <c r="T68" s="27">
        <f t="shared" si="34"/>
        <v>2.4206979334240697</v>
      </c>
      <c r="U68" s="28">
        <f t="shared" si="35"/>
        <v>1.3907075503170137</v>
      </c>
      <c r="V68" s="27">
        <v>-0.2057</v>
      </c>
      <c r="W68" s="28">
        <f t="shared" si="36"/>
        <v>0.14091327178413937</v>
      </c>
      <c r="X68" s="29">
        <f t="shared" si="37"/>
        <v>-0.290799658918176</v>
      </c>
    </row>
    <row r="69" spans="2:24" ht="12.75">
      <c r="B69" s="101">
        <v>33</v>
      </c>
      <c r="C69" s="108">
        <f t="shared" si="19"/>
        <v>0.5759586531581288</v>
      </c>
      <c r="D69" s="27">
        <f t="shared" si="20"/>
        <v>0.919335283972712</v>
      </c>
      <c r="E69" s="28">
        <f t="shared" si="21"/>
        <v>-0.08066471602728797</v>
      </c>
      <c r="F69" s="28">
        <f t="shared" si="22"/>
        <v>0.3851142616591256</v>
      </c>
      <c r="G69" s="28">
        <f t="shared" si="23"/>
        <v>0.838670567945424</v>
      </c>
      <c r="H69" s="28">
        <f t="shared" si="24"/>
        <v>0.1251564970466509</v>
      </c>
      <c r="I69" s="28">
        <f t="shared" si="25"/>
        <v>0.27255565661985726</v>
      </c>
      <c r="J69" s="28">
        <f t="shared" si="26"/>
        <v>0.5127014842126235</v>
      </c>
      <c r="K69" s="29">
        <f t="shared" si="27"/>
        <v>0.6698778117705615</v>
      </c>
      <c r="L69" s="2"/>
      <c r="M69" s="27">
        <f t="shared" si="28"/>
        <v>0.3612328473569254</v>
      </c>
      <c r="N69" s="28">
        <f t="shared" si="29"/>
        <v>-0.0061236443610576926</v>
      </c>
      <c r="O69" s="28">
        <f t="shared" si="30"/>
        <v>0.24223386291933963</v>
      </c>
      <c r="P69" s="28">
        <f t="shared" si="31"/>
        <v>0.777517237390688</v>
      </c>
      <c r="Q69" s="28">
        <f t="shared" si="32"/>
        <v>0.13544886342010226</v>
      </c>
      <c r="R69" s="29">
        <f t="shared" si="33"/>
        <v>0.18367824585899153</v>
      </c>
      <c r="S69" s="2"/>
      <c r="T69" s="27">
        <f t="shared" si="34"/>
        <v>2.395892513325754</v>
      </c>
      <c r="U69" s="28">
        <f t="shared" si="35"/>
        <v>1.4023769198993767</v>
      </c>
      <c r="V69" s="27">
        <v>-0.18846</v>
      </c>
      <c r="W69" s="28">
        <f t="shared" si="36"/>
        <v>0.17803538996596502</v>
      </c>
      <c r="X69" s="29">
        <f t="shared" si="37"/>
        <v>-0.27002921739567476</v>
      </c>
    </row>
    <row r="70" spans="2:24" ht="12.75">
      <c r="B70" s="101">
        <v>36</v>
      </c>
      <c r="C70" s="108">
        <f t="shared" si="19"/>
        <v>0.6283185307179586</v>
      </c>
      <c r="D70" s="27">
        <f t="shared" si="20"/>
        <v>0.9045084971874737</v>
      </c>
      <c r="E70" s="28">
        <f t="shared" si="21"/>
        <v>-0.09549150281252627</v>
      </c>
      <c r="F70" s="28">
        <f t="shared" si="22"/>
        <v>0.41562295189600773</v>
      </c>
      <c r="G70" s="28">
        <f t="shared" si="23"/>
        <v>0.8090169943749475</v>
      </c>
      <c r="H70" s="28">
        <f t="shared" si="24"/>
        <v>0.14884007694579138</v>
      </c>
      <c r="I70" s="28">
        <f t="shared" si="25"/>
        <v>0.28971968738470605</v>
      </c>
      <c r="J70" s="28">
        <f t="shared" si="26"/>
        <v>0.4953354877898164</v>
      </c>
      <c r="K70" s="29">
        <f t="shared" si="27"/>
        <v>0.648110130849093</v>
      </c>
      <c r="L70" s="2"/>
      <c r="M70" s="27">
        <f t="shared" si="28"/>
        <v>0.3795542531227853</v>
      </c>
      <c r="N70" s="28">
        <f t="shared" si="29"/>
        <v>0.0023627138493256023</v>
      </c>
      <c r="O70" s="28">
        <f t="shared" si="30"/>
        <v>0.2521795102790944</v>
      </c>
      <c r="P70" s="28">
        <f t="shared" si="31"/>
        <v>0.7408716145685477</v>
      </c>
      <c r="Q70" s="28">
        <f t="shared" si="32"/>
        <v>0.13270126161811371</v>
      </c>
      <c r="R70" s="29">
        <f t="shared" si="33"/>
        <v>0.18859576963672983</v>
      </c>
      <c r="S70" s="2"/>
      <c r="T70" s="27">
        <f t="shared" si="34"/>
        <v>2.3628380285122663</v>
      </c>
      <c r="U70" s="28">
        <f t="shared" si="35"/>
        <v>1.41863593850503</v>
      </c>
      <c r="V70" s="27">
        <v>-0.16919</v>
      </c>
      <c r="W70" s="28">
        <f t="shared" si="36"/>
        <v>0.2106027755013692</v>
      </c>
      <c r="X70" s="29">
        <f t="shared" si="37"/>
        <v>-0.24606048165280578</v>
      </c>
    </row>
    <row r="71" spans="2:24" ht="12.75">
      <c r="B71" s="101">
        <v>39</v>
      </c>
      <c r="C71" s="108">
        <f t="shared" si="19"/>
        <v>0.6806784082777885</v>
      </c>
      <c r="D71" s="27">
        <f t="shared" si="20"/>
        <v>0.8885729807284855</v>
      </c>
      <c r="E71" s="28">
        <f t="shared" si="21"/>
        <v>-0.11142701927151455</v>
      </c>
      <c r="F71" s="28">
        <f t="shared" si="22"/>
        <v>0.44499244851134</v>
      </c>
      <c r="G71" s="28">
        <f t="shared" si="23"/>
        <v>0.7771459614569709</v>
      </c>
      <c r="H71" s="28">
        <f t="shared" si="24"/>
        <v>0.17441702945521217</v>
      </c>
      <c r="I71" s="28">
        <f t="shared" si="25"/>
        <v>0.3046062702949114</v>
      </c>
      <c r="J71" s="28">
        <f t="shared" si="26"/>
        <v>0.4741359446444228</v>
      </c>
      <c r="K71" s="29">
        <f t="shared" si="27"/>
        <v>0.6303488536027727</v>
      </c>
      <c r="L71" s="2"/>
      <c r="M71" s="27">
        <f t="shared" si="28"/>
        <v>0.39851032511426815</v>
      </c>
      <c r="N71" s="28">
        <f t="shared" si="29"/>
        <v>0.013969806679765058</v>
      </c>
      <c r="O71" s="28">
        <f t="shared" si="30"/>
        <v>0.25936215273611346</v>
      </c>
      <c r="P71" s="28">
        <f t="shared" si="31"/>
        <v>0.7029565619101066</v>
      </c>
      <c r="Q71" s="28">
        <f t="shared" si="32"/>
        <v>0.1303947208459328</v>
      </c>
      <c r="R71" s="29">
        <f t="shared" si="33"/>
        <v>0.19227025921725155</v>
      </c>
      <c r="S71" s="2"/>
      <c r="T71" s="27">
        <f t="shared" si="34"/>
        <v>2.3218504324743523</v>
      </c>
      <c r="U71" s="28">
        <f t="shared" si="35"/>
        <v>1.4396725799976302</v>
      </c>
      <c r="V71" s="27">
        <v>-0.14781</v>
      </c>
      <c r="W71" s="28">
        <f t="shared" si="36"/>
        <v>0.2372624365844821</v>
      </c>
      <c r="X71" s="29">
        <f t="shared" si="37"/>
        <v>-0.21853753447231167</v>
      </c>
    </row>
    <row r="72" spans="2:24" ht="12.75">
      <c r="B72" s="101">
        <v>42</v>
      </c>
      <c r="C72" s="108">
        <f t="shared" si="19"/>
        <v>0.7330382858376184</v>
      </c>
      <c r="D72" s="27">
        <f t="shared" si="20"/>
        <v>0.8715724127386971</v>
      </c>
      <c r="E72" s="28">
        <f t="shared" si="21"/>
        <v>-0.12842758726130288</v>
      </c>
      <c r="F72" s="28">
        <f t="shared" si="22"/>
        <v>0.4731422517563486</v>
      </c>
      <c r="G72" s="28">
        <f t="shared" si="23"/>
        <v>0.7431448254773942</v>
      </c>
      <c r="H72" s="28">
        <f t="shared" si="24"/>
        <v>0.20177530015789538</v>
      </c>
      <c r="I72" s="28">
        <f t="shared" si="25"/>
        <v>0.31692005874526297</v>
      </c>
      <c r="J72" s="28">
        <f t="shared" si="26"/>
        <v>0.4501691532060193</v>
      </c>
      <c r="K72" s="29">
        <f t="shared" si="27"/>
        <v>0.6163778497476992</v>
      </c>
      <c r="L72" s="2"/>
      <c r="M72" s="27">
        <f t="shared" si="28"/>
        <v>0.41789336740863936</v>
      </c>
      <c r="N72" s="28">
        <f t="shared" si="29"/>
        <v>0.028811115086117372</v>
      </c>
      <c r="O72" s="28">
        <f t="shared" si="30"/>
        <v>0.2637031183720133</v>
      </c>
      <c r="P72" s="28">
        <f t="shared" si="31"/>
        <v>0.6641875031303098</v>
      </c>
      <c r="Q72" s="28">
        <f t="shared" si="32"/>
        <v>0.1285132992982554</v>
      </c>
      <c r="R72" s="29">
        <f t="shared" si="33"/>
        <v>0.19454112616126099</v>
      </c>
      <c r="S72" s="2"/>
      <c r="T72" s="27">
        <f t="shared" si="34"/>
        <v>2.273376222452554</v>
      </c>
      <c r="U72" s="28">
        <f t="shared" si="35"/>
        <v>1.4656390455300197</v>
      </c>
      <c r="V72" s="27">
        <v>-0.12425</v>
      </c>
      <c r="W72" s="28">
        <f t="shared" si="36"/>
        <v>0.2568910269347584</v>
      </c>
      <c r="X72" s="29">
        <f t="shared" si="37"/>
        <v>-0.18706799060433735</v>
      </c>
    </row>
    <row r="73" spans="2:24" ht="12.75">
      <c r="B73" s="101">
        <v>45</v>
      </c>
      <c r="C73" s="108">
        <f t="shared" si="19"/>
        <v>0.7853981633974483</v>
      </c>
      <c r="D73" s="27">
        <f t="shared" si="20"/>
        <v>0.8535533905932737</v>
      </c>
      <c r="E73" s="28">
        <f t="shared" si="21"/>
        <v>-0.1464466094067262</v>
      </c>
      <c r="F73" s="28">
        <f t="shared" si="22"/>
        <v>0.49999520497700767</v>
      </c>
      <c r="G73" s="28">
        <f t="shared" si="23"/>
        <v>0.7071067811865476</v>
      </c>
      <c r="H73" s="28">
        <f t="shared" si="24"/>
        <v>0.2307637832193779</v>
      </c>
      <c r="I73" s="28">
        <f t="shared" si="25"/>
        <v>0.32635240166790824</v>
      </c>
      <c r="J73" s="28">
        <f t="shared" si="26"/>
        <v>0.42425999999999997</v>
      </c>
      <c r="K73" s="29">
        <f t="shared" si="27"/>
        <v>0.6059292281161625</v>
      </c>
      <c r="L73" s="2"/>
      <c r="M73" s="27">
        <f t="shared" si="28"/>
        <v>0.4374910096336527</v>
      </c>
      <c r="N73" s="28">
        <f t="shared" si="29"/>
        <v>0.04687275240841318</v>
      </c>
      <c r="O73" s="28">
        <f t="shared" si="30"/>
        <v>0.265154871494347</v>
      </c>
      <c r="P73" s="28">
        <f t="shared" si="31"/>
        <v>0.6249892115603832</v>
      </c>
      <c r="Q73" s="28">
        <f t="shared" si="32"/>
        <v>0.12704358523725767</v>
      </c>
      <c r="R73" s="29">
        <f t="shared" si="33"/>
        <v>0.1953091286126198</v>
      </c>
      <c r="S73" s="2"/>
      <c r="T73" s="27">
        <f t="shared" si="34"/>
        <v>2.2179915625234132</v>
      </c>
      <c r="U73" s="28">
        <f t="shared" si="35"/>
        <v>1.4966604942219717</v>
      </c>
      <c r="V73" s="27">
        <v>-0.09849</v>
      </c>
      <c r="W73" s="28">
        <f t="shared" si="36"/>
        <v>0.2686697767851647</v>
      </c>
      <c r="X73" s="29">
        <f t="shared" si="37"/>
        <v>-0.15123232287648372</v>
      </c>
    </row>
    <row r="74" spans="2:24" ht="12.75">
      <c r="B74" s="101">
        <v>48</v>
      </c>
      <c r="C74" s="108">
        <f t="shared" si="19"/>
        <v>0.8377580409572781</v>
      </c>
      <c r="D74" s="27">
        <f t="shared" si="20"/>
        <v>0.8345653031794291</v>
      </c>
      <c r="E74" s="28">
        <f t="shared" si="21"/>
        <v>-0.16543469682057088</v>
      </c>
      <c r="F74" s="28">
        <f t="shared" si="22"/>
        <v>0.5254777060950654</v>
      </c>
      <c r="G74" s="28">
        <f t="shared" si="23"/>
        <v>0.6691306063588582</v>
      </c>
      <c r="H74" s="28">
        <f t="shared" si="24"/>
        <v>0.2611853181159524</v>
      </c>
      <c r="I74" s="28">
        <f t="shared" si="25"/>
        <v>0.3325870693576884</v>
      </c>
      <c r="J74" s="28">
        <f t="shared" si="26"/>
        <v>0.39703498520853725</v>
      </c>
      <c r="K74" s="29">
        <f t="shared" si="27"/>
        <v>0.5987064607122341</v>
      </c>
      <c r="L74" s="2"/>
      <c r="M74" s="27">
        <f t="shared" si="28"/>
        <v>0.4570885339910642</v>
      </c>
      <c r="N74" s="28">
        <f t="shared" si="29"/>
        <v>0.06800711816159392</v>
      </c>
      <c r="O74" s="28">
        <f t="shared" si="30"/>
        <v>0.263701532362134</v>
      </c>
      <c r="P74" s="28">
        <f t="shared" si="31"/>
        <v>0.5857911557437465</v>
      </c>
      <c r="Q74" s="28">
        <f t="shared" si="32"/>
        <v>0.1259748638417572</v>
      </c>
      <c r="R74" s="29">
        <f t="shared" si="33"/>
        <v>0.19454070791473513</v>
      </c>
      <c r="S74" s="2"/>
      <c r="T74" s="27">
        <f t="shared" si="34"/>
        <v>2.156400661603008</v>
      </c>
      <c r="U74" s="28">
        <f t="shared" si="35"/>
        <v>1.5328332682194326</v>
      </c>
      <c r="V74" s="27">
        <v>-0.07051</v>
      </c>
      <c r="W74" s="28">
        <f t="shared" si="36"/>
        <v>0.27214097313534946</v>
      </c>
      <c r="X74" s="29">
        <f t="shared" si="37"/>
        <v>-0.11060317647217442</v>
      </c>
    </row>
    <row r="75" spans="2:24" ht="12.75">
      <c r="B75" s="101">
        <v>51</v>
      </c>
      <c r="C75" s="108">
        <f t="shared" si="19"/>
        <v>0.890117918517108</v>
      </c>
      <c r="D75" s="27">
        <f t="shared" si="20"/>
        <v>0.8146601955249188</v>
      </c>
      <c r="E75" s="28">
        <f t="shared" si="21"/>
        <v>-0.18533980447508125</v>
      </c>
      <c r="F75" s="28">
        <f t="shared" si="22"/>
        <v>0.549519909346224</v>
      </c>
      <c r="G75" s="28">
        <f t="shared" si="23"/>
        <v>0.6293203910498375</v>
      </c>
      <c r="H75" s="28">
        <f t="shared" si="24"/>
        <v>0.2927898877878517</v>
      </c>
      <c r="I75" s="28">
        <f t="shared" si="25"/>
        <v>0.33530840929367867</v>
      </c>
      <c r="J75" s="28">
        <f t="shared" si="26"/>
        <v>0.3689619938891352</v>
      </c>
      <c r="K75" s="29">
        <f t="shared" si="27"/>
        <v>0.5943963408705537</v>
      </c>
      <c r="L75" s="2"/>
      <c r="M75" s="27">
        <f t="shared" si="28"/>
        <v>0.4764712278340092</v>
      </c>
      <c r="N75" s="28">
        <f t="shared" si="29"/>
        <v>0.09193231888390943</v>
      </c>
      <c r="O75" s="28">
        <f t="shared" si="30"/>
        <v>0.25935905003259707</v>
      </c>
      <c r="P75" s="28">
        <f t="shared" si="31"/>
        <v>0.547022793920269</v>
      </c>
      <c r="Q75" s="28">
        <f t="shared" si="32"/>
        <v>0.12529922002930083</v>
      </c>
      <c r="R75" s="29">
        <f t="shared" si="33"/>
        <v>0.1922694544750499</v>
      </c>
      <c r="S75" s="2"/>
      <c r="T75" s="27">
        <f t="shared" si="34"/>
        <v>2.0894333768031026</v>
      </c>
      <c r="U75" s="28">
        <f t="shared" si="35"/>
        <v>1.5742119077852155</v>
      </c>
      <c r="V75" s="27">
        <v>-0.04036</v>
      </c>
      <c r="W75" s="28">
        <f t="shared" si="36"/>
        <v>0.26724122636233605</v>
      </c>
      <c r="X75" s="29">
        <f t="shared" si="37"/>
        <v>-0.06478060624661293</v>
      </c>
    </row>
    <row r="76" spans="2:24" ht="12.75">
      <c r="B76" s="101">
        <v>54</v>
      </c>
      <c r="C76" s="108">
        <f t="shared" si="19"/>
        <v>0.9424777960769379</v>
      </c>
      <c r="D76" s="27">
        <f t="shared" si="20"/>
        <v>0.7938926261462366</v>
      </c>
      <c r="E76" s="28">
        <f t="shared" si="21"/>
        <v>-0.20610737385376343</v>
      </c>
      <c r="F76" s="28">
        <f t="shared" si="22"/>
        <v>0.5720559167225253</v>
      </c>
      <c r="G76" s="28">
        <f t="shared" si="23"/>
        <v>0.5877852522924731</v>
      </c>
      <c r="H76" s="28">
        <f t="shared" si="24"/>
        <v>0.32526859488058246</v>
      </c>
      <c r="I76" s="28">
        <f t="shared" si="25"/>
        <v>0.33421222911227544</v>
      </c>
      <c r="J76" s="28">
        <f t="shared" si="26"/>
        <v>0.3403844835755507</v>
      </c>
      <c r="K76" s="29">
        <f t="shared" si="27"/>
        <v>0.5926734890450507</v>
      </c>
      <c r="L76" s="2"/>
      <c r="M76" s="27">
        <f t="shared" si="28"/>
        <v>0.49542673601924214</v>
      </c>
      <c r="N76" s="28">
        <f t="shared" si="29"/>
        <v>0.11823745823275039</v>
      </c>
      <c r="O76" s="28">
        <f t="shared" si="30"/>
        <v>0.25217502648497314</v>
      </c>
      <c r="P76" s="28">
        <f t="shared" si="31"/>
        <v>0.5091088689608417</v>
      </c>
      <c r="Q76" s="28">
        <f t="shared" si="32"/>
        <v>0.12501159851348578</v>
      </c>
      <c r="R76" s="29">
        <f t="shared" si="33"/>
        <v>0.18859463889324588</v>
      </c>
      <c r="S76" s="2"/>
      <c r="T76" s="27">
        <f t="shared" si="34"/>
        <v>2.0180418907347124</v>
      </c>
      <c r="U76" s="28">
        <f t="shared" si="35"/>
        <v>1.6207836552325003</v>
      </c>
      <c r="V76" s="27">
        <v>-0.00818</v>
      </c>
      <c r="W76" s="28">
        <f t="shared" si="36"/>
        <v>0.2543085647085018</v>
      </c>
      <c r="X76" s="29">
        <f t="shared" si="37"/>
        <v>-0.013451892107192007</v>
      </c>
    </row>
    <row r="77" spans="2:24" ht="12.75">
      <c r="B77" s="101">
        <v>57</v>
      </c>
      <c r="C77" s="108">
        <f t="shared" si="19"/>
        <v>0.9948376736367678</v>
      </c>
      <c r="D77" s="27">
        <f t="shared" si="20"/>
        <v>0.7723195175075136</v>
      </c>
      <c r="E77" s="28">
        <f t="shared" si="21"/>
        <v>-0.2276804824924864</v>
      </c>
      <c r="F77" s="28">
        <f t="shared" si="22"/>
        <v>0.5930239585942092</v>
      </c>
      <c r="G77" s="28">
        <f t="shared" si="23"/>
        <v>0.5446390350150272</v>
      </c>
      <c r="H77" s="28">
        <f t="shared" si="24"/>
        <v>0.358249167621828</v>
      </c>
      <c r="I77" s="28">
        <f t="shared" si="25"/>
        <v>0.32901955835143964</v>
      </c>
      <c r="J77" s="28">
        <f t="shared" si="26"/>
        <v>0.31154961027785644</v>
      </c>
      <c r="K77" s="29">
        <f t="shared" si="27"/>
        <v>0.5932003859641045</v>
      </c>
      <c r="L77" s="2"/>
      <c r="M77" s="27">
        <f t="shared" si="28"/>
        <v>0.5137473872650646</v>
      </c>
      <c r="N77" s="28">
        <f t="shared" si="29"/>
        <v>0.1463936420034202</v>
      </c>
      <c r="O77" s="28">
        <f t="shared" si="30"/>
        <v>0.2422281939979317</v>
      </c>
      <c r="P77" s="28">
        <f t="shared" si="31"/>
        <v>0.47246475529455045</v>
      </c>
      <c r="Q77" s="28">
        <f t="shared" si="32"/>
        <v>0.12510983552741178</v>
      </c>
      <c r="R77" s="29">
        <f t="shared" si="33"/>
        <v>0.18367687263082222</v>
      </c>
      <c r="S77" s="2"/>
      <c r="T77" s="27">
        <f t="shared" si="34"/>
        <v>1.9432961121415444</v>
      </c>
      <c r="U77" s="28">
        <f t="shared" si="35"/>
        <v>1.672428558462014</v>
      </c>
      <c r="V77" s="27">
        <v>0.025822</v>
      </c>
      <c r="W77" s="28">
        <f t="shared" si="36"/>
        <v>0.23406248140490238</v>
      </c>
      <c r="X77" s="29">
        <f t="shared" si="37"/>
        <v>0.0435120660049242</v>
      </c>
    </row>
    <row r="78" spans="2:24" ht="12.75">
      <c r="B78" s="101">
        <v>60</v>
      </c>
      <c r="C78" s="108">
        <f t="shared" si="19"/>
        <v>1.0471975511965976</v>
      </c>
      <c r="D78" s="27">
        <f t="shared" si="20"/>
        <v>0.75</v>
      </c>
      <c r="E78" s="28">
        <f t="shared" si="21"/>
        <v>-0.24999999999999994</v>
      </c>
      <c r="F78" s="28">
        <f t="shared" si="22"/>
        <v>0.6123665630159765</v>
      </c>
      <c r="G78" s="28">
        <f t="shared" si="23"/>
        <v>0.5000000000000001</v>
      </c>
      <c r="H78" s="28">
        <f t="shared" si="24"/>
        <v>0.39129390586286816</v>
      </c>
      <c r="I78" s="28">
        <f t="shared" si="25"/>
        <v>0.3194932002293693</v>
      </c>
      <c r="J78" s="28">
        <f t="shared" si="26"/>
        <v>0.2826307213919892</v>
      </c>
      <c r="K78" s="29">
        <f t="shared" si="27"/>
        <v>0.5956253130984482</v>
      </c>
      <c r="L78" s="2"/>
      <c r="M78" s="27">
        <f t="shared" si="28"/>
        <v>0.5312324690377985</v>
      </c>
      <c r="N78" s="28">
        <f t="shared" si="29"/>
        <v>0.17577029314862408</v>
      </c>
      <c r="O78" s="28">
        <f t="shared" si="30"/>
        <v>0.22962755155400383</v>
      </c>
      <c r="P78" s="28">
        <f t="shared" si="31"/>
        <v>0.43749190878667626</v>
      </c>
      <c r="Q78" s="28">
        <f t="shared" si="32"/>
        <v>0.12559467088267062</v>
      </c>
      <c r="R78" s="29">
        <f t="shared" si="33"/>
        <v>0.17773108794458722</v>
      </c>
      <c r="S78" s="2"/>
      <c r="T78" s="27">
        <f t="shared" si="34"/>
        <v>1.8663771405836074</v>
      </c>
      <c r="U78" s="28">
        <f t="shared" si="35"/>
        <v>1.7288631038455353</v>
      </c>
      <c r="V78" s="27">
        <v>0.061316</v>
      </c>
      <c r="W78" s="28">
        <f t="shared" si="36"/>
        <v>0.20755823752514924</v>
      </c>
      <c r="X78" s="29">
        <f t="shared" si="37"/>
        <v>0.10590841683859642</v>
      </c>
    </row>
    <row r="79" spans="2:24" ht="12.75">
      <c r="B79" s="101">
        <v>63</v>
      </c>
      <c r="C79" s="108">
        <f t="shared" si="19"/>
        <v>1.0995574287564276</v>
      </c>
      <c r="D79" s="27">
        <f t="shared" si="20"/>
        <v>0.7269952498697734</v>
      </c>
      <c r="E79" s="28">
        <f t="shared" si="21"/>
        <v>-0.2730047501302266</v>
      </c>
      <c r="F79" s="28">
        <f t="shared" si="22"/>
        <v>0.6300307132535948</v>
      </c>
      <c r="G79" s="28">
        <f t="shared" si="23"/>
        <v>0.4539904997395468</v>
      </c>
      <c r="H79" s="28">
        <f t="shared" si="24"/>
        <v>0.4239010833268303</v>
      </c>
      <c r="I79" s="28">
        <f t="shared" si="25"/>
        <v>0.30545663982927246</v>
      </c>
      <c r="J79" s="28">
        <f t="shared" si="26"/>
        <v>0.2537450064522282</v>
      </c>
      <c r="K79" s="29">
        <f t="shared" si="27"/>
        <v>0.5995801448582242</v>
      </c>
      <c r="L79" s="2"/>
      <c r="M79" s="27">
        <f t="shared" si="28"/>
        <v>0.5476904260602932</v>
      </c>
      <c r="N79" s="28">
        <f t="shared" si="29"/>
        <v>0.20565613815525075</v>
      </c>
      <c r="O79" s="28">
        <f t="shared" si="30"/>
        <v>0.21451116977592838</v>
      </c>
      <c r="P79" s="28">
        <f t="shared" si="31"/>
        <v>0.40457346938432426</v>
      </c>
      <c r="Q79" s="28">
        <f t="shared" si="32"/>
        <v>0.12646974394703578</v>
      </c>
      <c r="R79" s="29">
        <f t="shared" si="33"/>
        <v>0.1710171439525212</v>
      </c>
      <c r="S79" s="2"/>
      <c r="T79" s="27">
        <f t="shared" si="34"/>
        <v>1.7885676865430735</v>
      </c>
      <c r="U79" s="28">
        <f t="shared" si="35"/>
        <v>1.7895661236198135</v>
      </c>
      <c r="V79" s="27">
        <v>0.097827</v>
      </c>
      <c r="W79" s="28">
        <f t="shared" si="36"/>
        <v>0.17611880365687083</v>
      </c>
      <c r="X79" s="29">
        <f t="shared" si="37"/>
        <v>0.17298519647444557</v>
      </c>
    </row>
    <row r="80" spans="2:24" ht="12.75">
      <c r="B80" s="101">
        <v>66</v>
      </c>
      <c r="C80" s="108">
        <f t="shared" si="19"/>
        <v>1.1519173063162575</v>
      </c>
      <c r="D80" s="27">
        <f t="shared" si="20"/>
        <v>0.7033683215379001</v>
      </c>
      <c r="E80" s="28">
        <f t="shared" si="21"/>
        <v>-0.2966316784620999</v>
      </c>
      <c r="F80" s="28">
        <f t="shared" si="22"/>
        <v>0.645967993099083</v>
      </c>
      <c r="G80" s="28">
        <f t="shared" si="23"/>
        <v>0.4067366430758002</v>
      </c>
      <c r="H80" s="28">
        <f t="shared" si="24"/>
        <v>0.4555108257131183</v>
      </c>
      <c r="I80" s="28">
        <f t="shared" si="25"/>
        <v>0.2868144337095989</v>
      </c>
      <c r="J80" s="28">
        <f t="shared" si="26"/>
        <v>0.22496717166486868</v>
      </c>
      <c r="K80" s="29">
        <f t="shared" si="27"/>
        <v>0.6046796158352805</v>
      </c>
      <c r="L80" s="2"/>
      <c r="M80" s="27">
        <f t="shared" si="28"/>
        <v>0.562940958378772</v>
      </c>
      <c r="N80" s="28">
        <f t="shared" si="29"/>
        <v>0.23528401952057543</v>
      </c>
      <c r="O80" s="28">
        <f t="shared" si="30"/>
        <v>0.19704467752534863</v>
      </c>
      <c r="P80" s="28">
        <f t="shared" si="31"/>
        <v>0.3740700646608053</v>
      </c>
      <c r="Q80" s="28">
        <f t="shared" si="32"/>
        <v>0.12774157232425407</v>
      </c>
      <c r="R80" s="29">
        <f t="shared" si="33"/>
        <v>0.1638284694290983</v>
      </c>
      <c r="S80" s="2"/>
      <c r="T80" s="27">
        <f t="shared" si="34"/>
        <v>1.7112377359001436</v>
      </c>
      <c r="U80" s="28">
        <f t="shared" si="35"/>
        <v>1.8536884210057625</v>
      </c>
      <c r="V80" s="27">
        <v>0.13472</v>
      </c>
      <c r="W80" s="28">
        <f t="shared" si="36"/>
        <v>0.14124962002676267</v>
      </c>
      <c r="X80" s="29">
        <f t="shared" si="37"/>
        <v>0.24314293933624403</v>
      </c>
    </row>
    <row r="81" spans="2:24" ht="12.75">
      <c r="B81" s="101">
        <v>69</v>
      </c>
      <c r="C81" s="108">
        <f t="shared" si="19"/>
        <v>1.2042771838760873</v>
      </c>
      <c r="D81" s="27">
        <f t="shared" si="20"/>
        <v>0.6791839747726502</v>
      </c>
      <c r="E81" s="28">
        <f t="shared" si="21"/>
        <v>-0.3208160252273498</v>
      </c>
      <c r="F81" s="28">
        <f t="shared" si="22"/>
        <v>0.6601347195761713</v>
      </c>
      <c r="G81" s="28">
        <f t="shared" si="23"/>
        <v>0.3583679495453004</v>
      </c>
      <c r="H81" s="28">
        <f t="shared" si="24"/>
        <v>0.48551633309128844</v>
      </c>
      <c r="I81" s="28">
        <f t="shared" si="25"/>
        <v>0.26357270357236745</v>
      </c>
      <c r="J81" s="28">
        <f t="shared" si="26"/>
        <v>0.19633994331041388</v>
      </c>
      <c r="K81" s="29">
        <f t="shared" si="27"/>
        <v>0.6105233964394873</v>
      </c>
      <c r="L81" s="2"/>
      <c r="M81" s="27">
        <f t="shared" si="28"/>
        <v>0.576816996029675</v>
      </c>
      <c r="N81" s="28">
        <f t="shared" si="29"/>
        <v>0.263858518615558</v>
      </c>
      <c r="O81" s="28">
        <f t="shared" si="30"/>
        <v>0.17741944677429575</v>
      </c>
      <c r="P81" s="28">
        <f t="shared" si="31"/>
        <v>0.34631586017894556</v>
      </c>
      <c r="Q81" s="28">
        <f t="shared" si="32"/>
        <v>0.12941950712181843</v>
      </c>
      <c r="R81" s="29">
        <f t="shared" si="33"/>
        <v>0.1564792387070585</v>
      </c>
      <c r="S81" s="2"/>
      <c r="T81" s="27">
        <f t="shared" si="34"/>
        <v>1.6358230366587923</v>
      </c>
      <c r="U81" s="28">
        <f t="shared" si="35"/>
        <v>1.9199532854004462</v>
      </c>
      <c r="V81" s="27">
        <v>0.171192</v>
      </c>
      <c r="W81" s="28">
        <f t="shared" si="36"/>
        <v>0.10454270838695745</v>
      </c>
      <c r="X81" s="29">
        <f t="shared" si="37"/>
        <v>0.3135614523306834</v>
      </c>
    </row>
    <row r="82" spans="2:24" ht="12.75">
      <c r="B82" s="101">
        <v>72</v>
      </c>
      <c r="C82" s="108">
        <f t="shared" si="19"/>
        <v>1.2566370614359172</v>
      </c>
      <c r="D82" s="27">
        <f t="shared" si="20"/>
        <v>0.6545084971874737</v>
      </c>
      <c r="E82" s="28">
        <f t="shared" si="21"/>
        <v>-0.3454915028125263</v>
      </c>
      <c r="F82" s="28">
        <f t="shared" si="22"/>
        <v>0.672492062672303</v>
      </c>
      <c r="G82" s="28">
        <f t="shared" si="23"/>
        <v>0.30901699437494745</v>
      </c>
      <c r="H82" s="28">
        <f t="shared" si="24"/>
        <v>0.5132809640696916</v>
      </c>
      <c r="I82" s="28">
        <f t="shared" si="25"/>
        <v>0.2358578630005056</v>
      </c>
      <c r="J82" s="28">
        <f t="shared" si="26"/>
        <v>0.16788209189906733</v>
      </c>
      <c r="K82" s="29">
        <f t="shared" si="27"/>
        <v>0.6167019632507578</v>
      </c>
      <c r="L82" s="2"/>
      <c r="M82" s="27">
        <f t="shared" si="28"/>
        <v>0.5891665287038637</v>
      </c>
      <c r="N82" s="28">
        <f t="shared" si="29"/>
        <v>0.290585246409404</v>
      </c>
      <c r="O82" s="28">
        <f t="shared" si="30"/>
        <v>0.1558504956566662</v>
      </c>
      <c r="P82" s="28">
        <f t="shared" si="31"/>
        <v>0.3216148998819289</v>
      </c>
      <c r="Q82" s="28">
        <f t="shared" si="32"/>
        <v>0.13151565331139092</v>
      </c>
      <c r="R82" s="29">
        <f t="shared" si="33"/>
        <v>0.14929064114722984</v>
      </c>
      <c r="S82" s="2"/>
      <c r="T82" s="27">
        <f t="shared" si="34"/>
        <v>1.563793332105204</v>
      </c>
      <c r="U82" s="28">
        <f t="shared" si="35"/>
        <v>1.9865648252134565</v>
      </c>
      <c r="V82" s="27">
        <v>0.206278</v>
      </c>
      <c r="W82" s="28">
        <f t="shared" si="36"/>
        <v>0.0675774608888301</v>
      </c>
      <c r="X82" s="29">
        <f t="shared" si="37"/>
        <v>0.37980478754890235</v>
      </c>
    </row>
    <row r="83" spans="2:24" ht="12.75">
      <c r="B83" s="101">
        <v>75</v>
      </c>
      <c r="C83" s="108">
        <f t="shared" si="19"/>
        <v>1.3089969389957472</v>
      </c>
      <c r="D83" s="27">
        <f t="shared" si="20"/>
        <v>0.6294095225512604</v>
      </c>
      <c r="E83" s="28">
        <f t="shared" si="21"/>
        <v>-0.37059047744873963</v>
      </c>
      <c r="F83" s="28">
        <f t="shared" si="22"/>
        <v>0.6830061517690001</v>
      </c>
      <c r="G83" s="28">
        <f t="shared" si="23"/>
        <v>0.25881904510252074</v>
      </c>
      <c r="H83" s="28">
        <f t="shared" si="24"/>
        <v>0.5381611297141099</v>
      </c>
      <c r="I83" s="28">
        <f t="shared" si="25"/>
        <v>0.2039313252789088</v>
      </c>
      <c r="J83" s="28">
        <f t="shared" si="26"/>
        <v>0.1395945461056496</v>
      </c>
      <c r="K83" s="29">
        <f t="shared" si="27"/>
        <v>0.6228067768527888</v>
      </c>
      <c r="L83" s="2"/>
      <c r="M83" s="27">
        <f t="shared" si="28"/>
        <v>0.5998542703964944</v>
      </c>
      <c r="N83" s="28">
        <f t="shared" si="29"/>
        <v>0.3147005819384993</v>
      </c>
      <c r="O83" s="28">
        <f t="shared" si="30"/>
        <v>0.13257413268465607</v>
      </c>
      <c r="P83" s="28">
        <f t="shared" si="31"/>
        <v>0.3002377765381277</v>
      </c>
      <c r="Q83" s="28">
        <f t="shared" si="32"/>
        <v>0.13404473742947584</v>
      </c>
      <c r="R83" s="29">
        <f t="shared" si="33"/>
        <v>0.14257684422899755</v>
      </c>
      <c r="S83" s="2"/>
      <c r="T83" s="27">
        <f t="shared" si="34"/>
        <v>1.4966070386838162</v>
      </c>
      <c r="U83" s="28">
        <f t="shared" si="35"/>
        <v>2.0511545207291864</v>
      </c>
      <c r="V83" s="27">
        <v>0.238874</v>
      </c>
      <c r="W83" s="28">
        <f t="shared" si="36"/>
        <v>0.03182559406336505</v>
      </c>
      <c r="X83" s="29">
        <f t="shared" si="37"/>
        <v>0.4355484533594887</v>
      </c>
    </row>
    <row r="84" spans="2:24" ht="12.75">
      <c r="B84" s="101">
        <v>78</v>
      </c>
      <c r="C84" s="108">
        <f t="shared" si="19"/>
        <v>1.361356816555577</v>
      </c>
      <c r="D84" s="27">
        <f t="shared" si="20"/>
        <v>0.6039558454088797</v>
      </c>
      <c r="E84" s="28">
        <f t="shared" si="21"/>
        <v>-0.3960441545911203</v>
      </c>
      <c r="F84" s="28">
        <f t="shared" si="22"/>
        <v>0.6916481684788739</v>
      </c>
      <c r="G84" s="28">
        <f t="shared" si="23"/>
        <v>0.20791169081775945</v>
      </c>
      <c r="H84" s="28">
        <f t="shared" si="24"/>
        <v>0.5595341844240715</v>
      </c>
      <c r="I84" s="28">
        <f t="shared" si="25"/>
        <v>0.16819779716874667</v>
      </c>
      <c r="J84" s="28">
        <f t="shared" si="26"/>
        <v>0.11146505266340884</v>
      </c>
      <c r="K84" s="29">
        <f t="shared" si="27"/>
        <v>0.6284446527298234</v>
      </c>
      <c r="L84" s="2"/>
      <c r="M84" s="27">
        <f t="shared" si="28"/>
        <v>0.6087631408395614</v>
      </c>
      <c r="N84" s="28">
        <f t="shared" si="29"/>
        <v>0.3355006134725707</v>
      </c>
      <c r="O84" s="28">
        <f t="shared" si="30"/>
        <v>0.10784536794059553</v>
      </c>
      <c r="P84" s="28">
        <f t="shared" si="31"/>
        <v>0.2824186686486939</v>
      </c>
      <c r="Q84" s="28">
        <f t="shared" si="32"/>
        <v>0.1370238973384842</v>
      </c>
      <c r="R84" s="29">
        <f t="shared" si="33"/>
        <v>0.13663126368349535</v>
      </c>
      <c r="S84" s="2"/>
      <c r="T84" s="27">
        <f t="shared" si="34"/>
        <v>1.4356498924319272</v>
      </c>
      <c r="U84" s="28">
        <f t="shared" si="35"/>
        <v>2.11080994654171</v>
      </c>
      <c r="V84" s="27">
        <v>0.267792</v>
      </c>
      <c r="W84" s="28">
        <f t="shared" si="36"/>
        <v>-0.0014327196299888656</v>
      </c>
      <c r="X84" s="29">
        <f t="shared" si="37"/>
        <v>0.47271358681253145</v>
      </c>
    </row>
    <row r="85" spans="2:24" ht="12.75">
      <c r="B85" s="101">
        <v>81</v>
      </c>
      <c r="C85" s="108">
        <f t="shared" si="19"/>
        <v>1.413716694115407</v>
      </c>
      <c r="D85" s="27">
        <f t="shared" si="20"/>
        <v>0.5782172325201155</v>
      </c>
      <c r="E85" s="28">
        <f t="shared" si="21"/>
        <v>-0.4217827674798845</v>
      </c>
      <c r="F85" s="28">
        <f t="shared" si="22"/>
        <v>0.6983944256348219</v>
      </c>
      <c r="G85" s="28">
        <f t="shared" si="23"/>
        <v>0.15643446504023092</v>
      </c>
      <c r="H85" s="28">
        <f t="shared" si="24"/>
        <v>0.5768296372162434</v>
      </c>
      <c r="I85" s="28">
        <f t="shared" si="25"/>
        <v>0.12920497702319342</v>
      </c>
      <c r="J85" s="28">
        <f t="shared" si="26"/>
        <v>0.08347174298059166</v>
      </c>
      <c r="K85" s="29">
        <f t="shared" si="27"/>
        <v>0.6332554658868732</v>
      </c>
      <c r="L85" s="28"/>
      <c r="M85" s="27">
        <f t="shared" si="28"/>
        <v>0.6157955475207234</v>
      </c>
      <c r="N85" s="28">
        <f t="shared" si="29"/>
        <v>0.352368066206184</v>
      </c>
      <c r="O85" s="28">
        <f t="shared" si="30"/>
        <v>0.08193511959733718</v>
      </c>
      <c r="P85" s="28">
        <f t="shared" si="31"/>
        <v>0.26835277621319226</v>
      </c>
      <c r="Q85" s="28">
        <f t="shared" si="32"/>
        <v>0.14047235959531346</v>
      </c>
      <c r="R85" s="29">
        <f t="shared" si="33"/>
        <v>0.1317137406572697</v>
      </c>
      <c r="S85" s="28"/>
      <c r="T85" s="27">
        <f t="shared" si="34"/>
        <v>1.3821577316927318</v>
      </c>
      <c r="U85" s="28">
        <f t="shared" si="35"/>
        <v>2.1622341900546576</v>
      </c>
      <c r="V85" s="27">
        <v>0.291842</v>
      </c>
      <c r="W85" s="28">
        <f t="shared" si="36"/>
        <v>-0.03117559555230809</v>
      </c>
      <c r="X85" s="29">
        <f t="shared" si="37"/>
        <v>0.4824376154769105</v>
      </c>
    </row>
    <row r="86" spans="2:24" ht="12.75">
      <c r="B86" s="101">
        <v>84</v>
      </c>
      <c r="C86" s="108">
        <f t="shared" si="19"/>
        <v>1.4660765716752369</v>
      </c>
      <c r="D86" s="27">
        <f t="shared" si="20"/>
        <v>0.5522642316338268</v>
      </c>
      <c r="E86" s="28">
        <f t="shared" si="21"/>
        <v>-0.4477357683661733</v>
      </c>
      <c r="F86" s="28">
        <f t="shared" si="22"/>
        <v>0.703226432214906</v>
      </c>
      <c r="G86" s="28">
        <f t="shared" si="23"/>
        <v>0.10452846326765346</v>
      </c>
      <c r="H86" s="28">
        <f t="shared" si="24"/>
        <v>0.5895611894681063</v>
      </c>
      <c r="I86" s="28">
        <f t="shared" si="25"/>
        <v>0.0876331183161758</v>
      </c>
      <c r="J86" s="28">
        <f t="shared" si="26"/>
        <v>0.055585890619735144</v>
      </c>
      <c r="K86" s="29">
        <f t="shared" si="27"/>
        <v>0.636931574434441</v>
      </c>
      <c r="L86" s="28"/>
      <c r="M86" s="27">
        <f t="shared" si="28"/>
        <v>0.6208744542745489</v>
      </c>
      <c r="N86" s="28">
        <f t="shared" si="29"/>
        <v>0.36479608178521933</v>
      </c>
      <c r="O86" s="28">
        <f t="shared" si="30"/>
        <v>0.05512724635285186</v>
      </c>
      <c r="P86" s="28">
        <f t="shared" si="31"/>
        <v>0.25819418338314104</v>
      </c>
      <c r="Q86" s="28">
        <f t="shared" si="32"/>
        <v>0.14441095885305147</v>
      </c>
      <c r="R86" s="29">
        <f t="shared" si="33"/>
        <v>0.1280391862446648</v>
      </c>
      <c r="S86" s="28"/>
      <c r="T86" s="27">
        <f t="shared" si="34"/>
        <v>1.3371285175752992</v>
      </c>
      <c r="U86" s="28">
        <f t="shared" si="35"/>
        <v>2.202066565550678</v>
      </c>
      <c r="V86" s="27">
        <v>0.309931</v>
      </c>
      <c r="W86" s="28">
        <f t="shared" si="36"/>
        <v>-0.056684661394174884</v>
      </c>
      <c r="X86" s="29">
        <f t="shared" si="37"/>
        <v>0.4572932237381408</v>
      </c>
    </row>
    <row r="87" spans="2:24" ht="13.5" thickBot="1">
      <c r="B87" s="103">
        <v>87</v>
      </c>
      <c r="C87" s="109">
        <f t="shared" si="19"/>
        <v>1.5184364492350666</v>
      </c>
      <c r="D87" s="30">
        <f t="shared" si="20"/>
        <v>0.526167978121472</v>
      </c>
      <c r="E87" s="31">
        <f t="shared" si="21"/>
        <v>-0.473832021878528</v>
      </c>
      <c r="F87" s="31">
        <f t="shared" si="22"/>
        <v>0.7061309440249591</v>
      </c>
      <c r="G87" s="31">
        <f t="shared" si="23"/>
        <v>0.052335956242943966</v>
      </c>
      <c r="H87" s="31">
        <f t="shared" si="24"/>
        <v>0.5973565221227328</v>
      </c>
      <c r="I87" s="31">
        <f t="shared" si="25"/>
        <v>0.04427397647389815</v>
      </c>
      <c r="J87" s="31">
        <f t="shared" si="26"/>
        <v>0.02777408464435882</v>
      </c>
      <c r="K87" s="32">
        <f t="shared" si="27"/>
        <v>0.6392367453395174</v>
      </c>
      <c r="L87" s="31"/>
      <c r="M87" s="30">
        <f t="shared" si="28"/>
        <v>0.6239442247669975</v>
      </c>
      <c r="N87" s="31">
        <f t="shared" si="29"/>
        <v>0.3724078455747199</v>
      </c>
      <c r="O87" s="31">
        <f t="shared" si="30"/>
        <v>0.027715438262985167</v>
      </c>
      <c r="P87" s="31">
        <f t="shared" si="31"/>
        <v>0.25205417136362507</v>
      </c>
      <c r="Q87" s="31">
        <f t="shared" si="32"/>
        <v>0.14886144052497163</v>
      </c>
      <c r="R87" s="32">
        <f t="shared" si="33"/>
        <v>0.1257681895961388</v>
      </c>
      <c r="S87" s="31"/>
      <c r="T87" s="30">
        <f t="shared" si="34"/>
        <v>1.301235298764772</v>
      </c>
      <c r="U87" s="31">
        <f t="shared" si="35"/>
        <v>2.2273449411783997</v>
      </c>
      <c r="V87" s="30">
        <v>0.321172</v>
      </c>
      <c r="W87" s="31">
        <f t="shared" si="36"/>
        <v>-0.07756626177804221</v>
      </c>
      <c r="X87" s="32">
        <f t="shared" si="37"/>
        <v>0.39466608041225537</v>
      </c>
    </row>
    <row r="88" spans="2:24" ht="14.25" thickBot="1" thickTop="1">
      <c r="B88" s="111"/>
      <c r="C88" s="1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20.25" thickBot="1" thickTop="1">
      <c r="B89" s="113" t="s">
        <v>38</v>
      </c>
      <c r="C89" s="114"/>
      <c r="D89" s="33">
        <v>10</v>
      </c>
      <c r="E89" s="2"/>
      <c r="F89" s="2"/>
      <c r="G89" s="2"/>
      <c r="H89" s="2"/>
      <c r="I89" s="2"/>
      <c r="J89" s="2"/>
      <c r="K89" s="2"/>
      <c r="L89" s="28"/>
      <c r="M89" s="2"/>
      <c r="N89" s="2"/>
      <c r="O89" s="2"/>
      <c r="P89" s="2"/>
      <c r="Q89" s="2"/>
      <c r="R89" s="2"/>
      <c r="S89" s="28"/>
      <c r="T89" s="2"/>
      <c r="U89" s="2"/>
      <c r="V89" s="2"/>
      <c r="W89" s="2"/>
      <c r="X89" s="2"/>
    </row>
    <row r="90" spans="2:24" ht="13.5" thickTop="1">
      <c r="B90" s="106">
        <v>3</v>
      </c>
      <c r="C90" s="110">
        <f aca="true" t="shared" si="38" ref="C90:C118">2*PI()*B90/360</f>
        <v>0.05235987755982988</v>
      </c>
      <c r="D90" s="24">
        <f aca="true" t="shared" si="39" ref="D90:D118">(COS(C90)+1)/2</f>
        <v>0.9993147673772869</v>
      </c>
      <c r="E90" s="25">
        <f aca="true" t="shared" si="40" ref="E90:E118">(COS(C90)-1)/2</f>
        <v>-0.0006852326227130834</v>
      </c>
      <c r="F90" s="25">
        <f aca="true" t="shared" si="41" ref="F90:F118">0.7071*SIN(C90)</f>
        <v>0.03700675465938558</v>
      </c>
      <c r="G90" s="25">
        <f aca="true" t="shared" si="42" ref="G90:G118">COS(C90)</f>
        <v>0.9986295347545738</v>
      </c>
      <c r="H90" s="25">
        <f aca="true" t="shared" si="43" ref="H90:H118">(($D$89-1)*F90*F90)/($D$89-($D$89-1)*F90*F90)</f>
        <v>0.0012340709554123474</v>
      </c>
      <c r="I90" s="25">
        <f aca="true" t="shared" si="44" ref="I90:I118">(($D$89-1)*F90*(D90+E90))/($D$89-($D$89-1)*F90*F90)</f>
        <v>0.033301480105470724</v>
      </c>
      <c r="J90" s="25">
        <f aca="true" t="shared" si="45" ref="J90:J118">(($D$89-1)*F90*G90)/($D$89-($D$89-1)*G90*(D90+E90))</f>
        <v>0.3246024166841279</v>
      </c>
      <c r="K90" s="26">
        <f aca="true" t="shared" si="46" ref="K90:K118">(1+H90)*(1-H90-2*I90*J90)</f>
        <v>0.9783523152514754</v>
      </c>
      <c r="L90" s="28"/>
      <c r="M90" s="24">
        <f aca="true" t="shared" si="47" ref="M90:M118">(1-I90*J90)/(K90*($D$89-($D$89-1)*F90*F90))</f>
        <v>0.1012325493186099</v>
      </c>
      <c r="N90" s="25">
        <f aca="true" t="shared" si="48" ref="N90:N118">(H90-I90*J90)/(K90*($D$89-($D$89-1)*F90*F90))</f>
        <v>-0.0009799626241699163</v>
      </c>
      <c r="O90" s="25">
        <f aca="true" t="shared" si="49" ref="O90:O118">J90*(1+H90)/(K90*($D$89-($D$89-1)*F90*F90))</f>
        <v>0.03326041864341908</v>
      </c>
      <c r="P90" s="25">
        <f aca="true" t="shared" si="50" ref="P90:P118">(1-H90*H90)/(K90*($D$89-($D$89-1)*G90*(D90+E90)))</f>
        <v>0.9975344285477916</v>
      </c>
      <c r="Q90" s="25">
        <f aca="true" t="shared" si="51" ref="Q90:Q118">I90/((I90+J90+2*I90*J90)*($D$89-($D$89-1)*G90*(D90+E90)))</f>
        <v>0.08563451354953763</v>
      </c>
      <c r="R90" s="26">
        <f aca="true" t="shared" si="52" ref="R90:R118">(M90-N90)/2</f>
        <v>0.0511062559713899</v>
      </c>
      <c r="S90" s="28"/>
      <c r="T90" s="24">
        <f aca="true" t="shared" si="53" ref="T90:T118">(P90/Q90)^(1/2)</f>
        <v>3.413025470624277</v>
      </c>
      <c r="U90" s="25">
        <f aca="true" t="shared" si="54" ref="U90:U118">(M90/R90)^(1/2)</f>
        <v>1.4074178472484495</v>
      </c>
      <c r="V90" s="24">
        <v>-0.28188</v>
      </c>
      <c r="W90" s="25">
        <f aca="true" t="shared" si="55" ref="W90:W118">R90/(2*Q90)-0.5</f>
        <v>-0.20160246229561352</v>
      </c>
      <c r="X90" s="26">
        <f aca="true" t="shared" si="56" ref="X90:X118">((O90+Q90)^2-(P90-Q90)^2)/(2*P90*(P90-Q90))</f>
        <v>-0.4493069024874651</v>
      </c>
    </row>
    <row r="91" spans="2:24" ht="12.75">
      <c r="B91" s="101">
        <v>6</v>
      </c>
      <c r="C91" s="108">
        <f t="shared" si="38"/>
        <v>0.10471975511965977</v>
      </c>
      <c r="D91" s="27">
        <f t="shared" si="39"/>
        <v>0.9972609476841366</v>
      </c>
      <c r="E91" s="28">
        <f t="shared" si="40"/>
        <v>-0.002739052315863355</v>
      </c>
      <c r="F91" s="28">
        <f t="shared" si="41"/>
        <v>0.07391207637655775</v>
      </c>
      <c r="G91" s="28">
        <f t="shared" si="42"/>
        <v>0.9945218953682733</v>
      </c>
      <c r="H91" s="28">
        <f t="shared" si="43"/>
        <v>0.00494098886875375</v>
      </c>
      <c r="I91" s="28">
        <f t="shared" si="44"/>
        <v>0.06648333879448472</v>
      </c>
      <c r="J91" s="28">
        <f t="shared" si="45"/>
        <v>0.602333645672434</v>
      </c>
      <c r="K91" s="29">
        <f t="shared" si="46"/>
        <v>0.9194895576649794</v>
      </c>
      <c r="L91" s="28"/>
      <c r="M91" s="27">
        <f t="shared" si="47"/>
        <v>0.10491668625759822</v>
      </c>
      <c r="N91" s="28">
        <f t="shared" si="48"/>
        <v>-0.003836651754027688</v>
      </c>
      <c r="O91" s="28">
        <f t="shared" si="49"/>
        <v>0.06615633568357676</v>
      </c>
      <c r="P91" s="28">
        <f t="shared" si="50"/>
        <v>0.9901647414077784</v>
      </c>
      <c r="Q91" s="28">
        <f t="shared" si="51"/>
        <v>0.08082572824478378</v>
      </c>
      <c r="R91" s="29">
        <f t="shared" si="52"/>
        <v>0.05437666900581295</v>
      </c>
      <c r="S91" s="28"/>
      <c r="T91" s="27">
        <f t="shared" si="53"/>
        <v>3.5000876131715373</v>
      </c>
      <c r="U91" s="28">
        <f t="shared" si="54"/>
        <v>1.3890439348640367</v>
      </c>
      <c r="V91" s="27">
        <v>-0.2797</v>
      </c>
      <c r="W91" s="28">
        <f t="shared" si="55"/>
        <v>-0.16361782203105457</v>
      </c>
      <c r="X91" s="29">
        <f t="shared" si="56"/>
        <v>-0.4471889172063491</v>
      </c>
    </row>
    <row r="92" spans="2:24" ht="12.75">
      <c r="B92" s="101">
        <v>9</v>
      </c>
      <c r="C92" s="108">
        <f t="shared" si="38"/>
        <v>0.15707963267948966</v>
      </c>
      <c r="D92" s="27">
        <f t="shared" si="39"/>
        <v>0.9938441702975689</v>
      </c>
      <c r="E92" s="28">
        <f t="shared" si="40"/>
        <v>-0.006155829702431115</v>
      </c>
      <c r="F92" s="28">
        <f t="shared" si="41"/>
        <v>0.11061481022994724</v>
      </c>
      <c r="G92" s="28">
        <f t="shared" si="42"/>
        <v>0.9876883405951378</v>
      </c>
      <c r="H92" s="28">
        <f t="shared" si="43"/>
        <v>0.011134688617622441</v>
      </c>
      <c r="I92" s="28">
        <f t="shared" si="44"/>
        <v>0.09942251042985245</v>
      </c>
      <c r="J92" s="28">
        <f t="shared" si="45"/>
        <v>0.8058021790605554</v>
      </c>
      <c r="K92" s="29">
        <f t="shared" si="46"/>
        <v>0.8378621592194736</v>
      </c>
      <c r="L92" s="28"/>
      <c r="M92" s="27">
        <f t="shared" si="47"/>
        <v>0.11101202609975167</v>
      </c>
      <c r="N92" s="28">
        <f t="shared" si="48"/>
        <v>-0.008324550651827856</v>
      </c>
      <c r="O92" s="28">
        <f t="shared" si="49"/>
        <v>0.09832724716015874</v>
      </c>
      <c r="P92" s="28">
        <f t="shared" si="50"/>
        <v>0.9779717235062649</v>
      </c>
      <c r="Q92" s="28">
        <f t="shared" si="51"/>
        <v>0.07647202023553165</v>
      </c>
      <c r="R92" s="29">
        <f t="shared" si="52"/>
        <v>0.05966828837578976</v>
      </c>
      <c r="S92" s="28"/>
      <c r="T92" s="27">
        <f t="shared" si="53"/>
        <v>3.576118219237664</v>
      </c>
      <c r="U92" s="28">
        <f t="shared" si="54"/>
        <v>1.3639964014701398</v>
      </c>
      <c r="V92" s="27">
        <v>-0.27605</v>
      </c>
      <c r="W92" s="28">
        <f t="shared" si="55"/>
        <v>-0.1098684970528232</v>
      </c>
      <c r="X92" s="29">
        <f t="shared" si="56"/>
        <v>-0.4435743898199496</v>
      </c>
    </row>
    <row r="93" spans="2:24" ht="12.75">
      <c r="B93" s="101">
        <v>12</v>
      </c>
      <c r="C93" s="108">
        <f t="shared" si="38"/>
        <v>0.20943951023931953</v>
      </c>
      <c r="D93" s="27">
        <f t="shared" si="39"/>
        <v>0.9890738003669028</v>
      </c>
      <c r="E93" s="28">
        <f t="shared" si="40"/>
        <v>-0.010926199633097156</v>
      </c>
      <c r="F93" s="28">
        <f t="shared" si="41"/>
        <v>0.1470143565772376</v>
      </c>
      <c r="G93" s="28">
        <f t="shared" si="42"/>
        <v>0.9781476007338057</v>
      </c>
      <c r="H93" s="28">
        <f t="shared" si="43"/>
        <v>0.019837781455827222</v>
      </c>
      <c r="I93" s="28">
        <f t="shared" si="44"/>
        <v>0.13198900288832993</v>
      </c>
      <c r="J93" s="28">
        <f t="shared" si="45"/>
        <v>0.9317302541724442</v>
      </c>
      <c r="K93" s="29">
        <f t="shared" si="46"/>
        <v>0.7487709407923349</v>
      </c>
      <c r="L93" s="28"/>
      <c r="M93" s="27">
        <f t="shared" si="47"/>
        <v>0.11945175378895997</v>
      </c>
      <c r="N93" s="28">
        <f t="shared" si="48"/>
        <v>-0.014047879806481988</v>
      </c>
      <c r="O93" s="28">
        <f t="shared" si="49"/>
        <v>0.1294206004210194</v>
      </c>
      <c r="P93" s="28">
        <f t="shared" si="50"/>
        <v>0.9610890305862084</v>
      </c>
      <c r="Q93" s="28">
        <f t="shared" si="51"/>
        <v>0.07255336745482022</v>
      </c>
      <c r="R93" s="29">
        <f t="shared" si="52"/>
        <v>0.06674981679772098</v>
      </c>
      <c r="S93" s="28"/>
      <c r="T93" s="27">
        <f t="shared" si="53"/>
        <v>3.639594692508995</v>
      </c>
      <c r="U93" s="28">
        <f t="shared" si="54"/>
        <v>1.3377384999302189</v>
      </c>
      <c r="V93" s="27">
        <v>-0.2709</v>
      </c>
      <c r="W93" s="28">
        <f t="shared" si="55"/>
        <v>-0.03999504682338262</v>
      </c>
      <c r="X93" s="29">
        <f t="shared" si="56"/>
        <v>-0.43836976758737944</v>
      </c>
    </row>
    <row r="94" spans="2:24" ht="12.75">
      <c r="B94" s="101">
        <v>15</v>
      </c>
      <c r="C94" s="108">
        <f t="shared" si="38"/>
        <v>0.2617993877991494</v>
      </c>
      <c r="D94" s="27">
        <f t="shared" si="39"/>
        <v>0.9829629131445341</v>
      </c>
      <c r="E94" s="28">
        <f t="shared" si="40"/>
        <v>-0.017037086855465844</v>
      </c>
      <c r="F94" s="28">
        <f t="shared" si="41"/>
        <v>0.1830109467919924</v>
      </c>
      <c r="G94" s="28">
        <f t="shared" si="42"/>
        <v>0.9659258262890683</v>
      </c>
      <c r="H94" s="28">
        <f t="shared" si="43"/>
        <v>0.031080590152405482</v>
      </c>
      <c r="I94" s="28">
        <f t="shared" si="44"/>
        <v>0.1640423441917723</v>
      </c>
      <c r="J94" s="28">
        <f t="shared" si="45"/>
        <v>0.9925692249319013</v>
      </c>
      <c r="K94" s="29">
        <f t="shared" si="46"/>
        <v>0.663265938421801</v>
      </c>
      <c r="L94" s="28"/>
      <c r="M94" s="27">
        <f t="shared" si="47"/>
        <v>0.1301433574230177</v>
      </c>
      <c r="N94" s="28">
        <f t="shared" si="48"/>
        <v>-0.02048008621301702</v>
      </c>
      <c r="O94" s="28">
        <f t="shared" si="49"/>
        <v>0.15909566032160996</v>
      </c>
      <c r="P94" s="28">
        <f t="shared" si="50"/>
        <v>0.939701721940275</v>
      </c>
      <c r="Q94" s="28">
        <f t="shared" si="51"/>
        <v>0.06904456792351324</v>
      </c>
      <c r="R94" s="29">
        <f t="shared" si="52"/>
        <v>0.07531172181801736</v>
      </c>
      <c r="S94" s="28"/>
      <c r="T94" s="27">
        <f t="shared" si="53"/>
        <v>3.6891834632787854</v>
      </c>
      <c r="U94" s="28">
        <f t="shared" si="54"/>
        <v>1.3145578859271316</v>
      </c>
      <c r="V94" s="27">
        <v>-0.26422</v>
      </c>
      <c r="W94" s="28">
        <f t="shared" si="55"/>
        <v>0.04538484404339238</v>
      </c>
      <c r="X94" s="29">
        <f t="shared" si="56"/>
        <v>-0.4314544946871143</v>
      </c>
    </row>
    <row r="95" spans="2:24" ht="12.75">
      <c r="B95" s="101">
        <v>18</v>
      </c>
      <c r="C95" s="108">
        <f t="shared" si="38"/>
        <v>0.3141592653589793</v>
      </c>
      <c r="D95" s="27">
        <f t="shared" si="39"/>
        <v>0.9755282581475768</v>
      </c>
      <c r="E95" s="28">
        <f t="shared" si="40"/>
        <v>-0.024471741852423234</v>
      </c>
      <c r="F95" s="28">
        <f t="shared" si="41"/>
        <v>0.21850591672252528</v>
      </c>
      <c r="G95" s="28">
        <f t="shared" si="42"/>
        <v>0.9510565162951535</v>
      </c>
      <c r="H95" s="28">
        <f t="shared" si="43"/>
        <v>0.04489970835469832</v>
      </c>
      <c r="I95" s="28">
        <f t="shared" si="44"/>
        <v>0.1954279355497458</v>
      </c>
      <c r="J95" s="28">
        <f t="shared" si="45"/>
        <v>1.0058511458369699</v>
      </c>
      <c r="K95" s="29">
        <f t="shared" si="46"/>
        <v>0.5871891921668568</v>
      </c>
      <c r="L95" s="28"/>
      <c r="M95" s="27">
        <f t="shared" si="47"/>
        <v>0.14296964377790192</v>
      </c>
      <c r="N95" s="28">
        <f t="shared" si="48"/>
        <v>-0.026989890474914145</v>
      </c>
      <c r="O95" s="28">
        <f t="shared" si="49"/>
        <v>0.18702724544411514</v>
      </c>
      <c r="P95" s="28">
        <f t="shared" si="50"/>
        <v>0.9140442289726896</v>
      </c>
      <c r="Q95" s="28">
        <f t="shared" si="51"/>
        <v>0.06591815906406394</v>
      </c>
      <c r="R95" s="29">
        <f t="shared" si="52"/>
        <v>0.08497976712640803</v>
      </c>
      <c r="S95" s="28"/>
      <c r="T95" s="27">
        <f t="shared" si="53"/>
        <v>3.72375475218156</v>
      </c>
      <c r="U95" s="28">
        <f t="shared" si="54"/>
        <v>1.297072193959252</v>
      </c>
      <c r="V95" s="27">
        <v>-0.25594</v>
      </c>
      <c r="W95" s="28">
        <f t="shared" si="55"/>
        <v>0.14458540964272582</v>
      </c>
      <c r="X95" s="29">
        <f t="shared" si="56"/>
        <v>-0.42267514134036765</v>
      </c>
    </row>
    <row r="96" spans="2:24" ht="12.75">
      <c r="B96" s="101">
        <v>21</v>
      </c>
      <c r="C96" s="108">
        <f t="shared" si="38"/>
        <v>0.3665191429188092</v>
      </c>
      <c r="D96" s="27">
        <f t="shared" si="39"/>
        <v>0.9667902132486008</v>
      </c>
      <c r="E96" s="28">
        <f t="shared" si="40"/>
        <v>-0.03320978675139913</v>
      </c>
      <c r="F96" s="28">
        <f t="shared" si="41"/>
        <v>0.2534019771234818</v>
      </c>
      <c r="G96" s="28">
        <f t="shared" si="42"/>
        <v>0.9335804264972017</v>
      </c>
      <c r="H96" s="28">
        <f t="shared" si="43"/>
        <v>0.06133599293382279</v>
      </c>
      <c r="I96" s="28">
        <f t="shared" si="44"/>
        <v>0.22597330570504598</v>
      </c>
      <c r="J96" s="28">
        <f t="shared" si="45"/>
        <v>0.9876113024141674</v>
      </c>
      <c r="K96" s="29">
        <f t="shared" si="46"/>
        <v>0.5225131423485133</v>
      </c>
      <c r="L96" s="28"/>
      <c r="M96" s="27">
        <f t="shared" si="47"/>
        <v>0.1577900246521932</v>
      </c>
      <c r="N96" s="28">
        <f t="shared" si="48"/>
        <v>-0.03287271954082024</v>
      </c>
      <c r="O96" s="28">
        <f t="shared" si="49"/>
        <v>0.21290929326801547</v>
      </c>
      <c r="P96" s="28">
        <f t="shared" si="50"/>
        <v>0.8843977820169603</v>
      </c>
      <c r="Q96" s="28">
        <f t="shared" si="51"/>
        <v>0.06314640012556831</v>
      </c>
      <c r="R96" s="29">
        <f t="shared" si="52"/>
        <v>0.09533137209650672</v>
      </c>
      <c r="S96" s="28"/>
      <c r="T96" s="27">
        <f t="shared" si="53"/>
        <v>3.74239413445618</v>
      </c>
      <c r="U96" s="28">
        <f t="shared" si="54"/>
        <v>1.2865357242058995</v>
      </c>
      <c r="V96" s="27">
        <v>-0.24603</v>
      </c>
      <c r="W96" s="28">
        <f t="shared" si="55"/>
        <v>0.2548440758850681</v>
      </c>
      <c r="X96" s="29">
        <f t="shared" si="56"/>
        <v>-0.4118384004265014</v>
      </c>
    </row>
    <row r="97" spans="2:24" ht="12.75">
      <c r="B97" s="101">
        <v>24</v>
      </c>
      <c r="C97" s="108">
        <f t="shared" si="38"/>
        <v>0.41887902047863906</v>
      </c>
      <c r="D97" s="27">
        <f t="shared" si="39"/>
        <v>0.9567727288213004</v>
      </c>
      <c r="E97" s="28">
        <f t="shared" si="40"/>
        <v>-0.04322727117869957</v>
      </c>
      <c r="F97" s="28">
        <f t="shared" si="41"/>
        <v>0.28760348031889826</v>
      </c>
      <c r="G97" s="28">
        <f t="shared" si="42"/>
        <v>0.9135454576426009</v>
      </c>
      <c r="H97" s="28">
        <f t="shared" si="43"/>
        <v>0.08043187083091585</v>
      </c>
      <c r="I97" s="28">
        <f t="shared" si="44"/>
        <v>0.2554842874843033</v>
      </c>
      <c r="J97" s="28">
        <f t="shared" si="45"/>
        <v>0.9500735339746667</v>
      </c>
      <c r="K97" s="29">
        <f t="shared" si="46"/>
        <v>0.4690267217737697</v>
      </c>
      <c r="L97" s="28"/>
      <c r="M97" s="27">
        <f t="shared" si="47"/>
        <v>0.17444205983537164</v>
      </c>
      <c r="N97" s="28">
        <f t="shared" si="48"/>
        <v>-0.03738610858908297</v>
      </c>
      <c r="O97" s="28">
        <f t="shared" si="49"/>
        <v>0.23645821512575688</v>
      </c>
      <c r="P97" s="28">
        <f t="shared" si="50"/>
        <v>0.8510873238073882</v>
      </c>
      <c r="Q97" s="28">
        <f t="shared" si="51"/>
        <v>0.06070256013099179</v>
      </c>
      <c r="R97" s="29">
        <f t="shared" si="52"/>
        <v>0.10591408421222731</v>
      </c>
      <c r="S97" s="28"/>
      <c r="T97" s="27">
        <f t="shared" si="53"/>
        <v>3.7444113857723775</v>
      </c>
      <c r="U97" s="28">
        <f t="shared" si="54"/>
        <v>1.2833607281452561</v>
      </c>
      <c r="V97" s="27">
        <v>-0.2344</v>
      </c>
      <c r="W97" s="28">
        <f t="shared" si="55"/>
        <v>0.37240211931483846</v>
      </c>
      <c r="X97" s="29">
        <f t="shared" si="56"/>
        <v>-0.39870250521083744</v>
      </c>
    </row>
    <row r="98" spans="2:24" ht="12.75">
      <c r="B98" s="101">
        <v>27</v>
      </c>
      <c r="C98" s="108">
        <f t="shared" si="38"/>
        <v>0.47123889803846897</v>
      </c>
      <c r="D98" s="27">
        <f t="shared" si="39"/>
        <v>0.9455032620941839</v>
      </c>
      <c r="E98" s="28">
        <f t="shared" si="40"/>
        <v>-0.05449673790581605</v>
      </c>
      <c r="F98" s="28">
        <f t="shared" si="41"/>
        <v>0.3210166823658335</v>
      </c>
      <c r="G98" s="28">
        <f t="shared" si="42"/>
        <v>0.8910065241883679</v>
      </c>
      <c r="H98" s="28">
        <f t="shared" si="43"/>
        <v>0.1022278154244604</v>
      </c>
      <c r="I98" s="28">
        <f t="shared" si="44"/>
        <v>0.2837411745253676</v>
      </c>
      <c r="J98" s="28">
        <f t="shared" si="45"/>
        <v>0.9016749398854681</v>
      </c>
      <c r="K98" s="29">
        <f t="shared" si="46"/>
        <v>0.42555646061729246</v>
      </c>
      <c r="L98" s="28"/>
      <c r="M98" s="27">
        <f t="shared" si="47"/>
        <v>0.19274323967883036</v>
      </c>
      <c r="N98" s="28">
        <f t="shared" si="48"/>
        <v>-0.039787473711855294</v>
      </c>
      <c r="O98" s="28">
        <f t="shared" si="49"/>
        <v>0.2574160041129327</v>
      </c>
      <c r="P98" s="28">
        <f t="shared" si="50"/>
        <v>0.8144779436532298</v>
      </c>
      <c r="Q98" s="28">
        <f t="shared" si="51"/>
        <v>0.05856170957800983</v>
      </c>
      <c r="R98" s="29">
        <f t="shared" si="52"/>
        <v>0.11626535669534283</v>
      </c>
      <c r="S98" s="28"/>
      <c r="T98" s="27">
        <f t="shared" si="53"/>
        <v>3.729346967570289</v>
      </c>
      <c r="U98" s="28">
        <f t="shared" si="54"/>
        <v>1.2875509186491205</v>
      </c>
      <c r="V98" s="27">
        <v>-0.22098</v>
      </c>
      <c r="W98" s="28">
        <f t="shared" si="55"/>
        <v>0.49267386089938325</v>
      </c>
      <c r="X98" s="29">
        <f t="shared" si="56"/>
        <v>-0.38296652373694196</v>
      </c>
    </row>
    <row r="99" spans="2:24" ht="12.75">
      <c r="B99" s="101">
        <v>30</v>
      </c>
      <c r="C99" s="108">
        <f t="shared" si="38"/>
        <v>0.5235987755982988</v>
      </c>
      <c r="D99" s="27">
        <f t="shared" si="39"/>
        <v>0.9330127018922194</v>
      </c>
      <c r="E99" s="28">
        <f t="shared" si="40"/>
        <v>-0.06698729810778065</v>
      </c>
      <c r="F99" s="28">
        <f t="shared" si="41"/>
        <v>0.3535499999999999</v>
      </c>
      <c r="G99" s="28">
        <f t="shared" si="42"/>
        <v>0.8660254037844387</v>
      </c>
      <c r="H99" s="28">
        <f t="shared" si="43"/>
        <v>0.1267578239304849</v>
      </c>
      <c r="I99" s="28">
        <f t="shared" si="44"/>
        <v>0.31049496719625236</v>
      </c>
      <c r="J99" s="28">
        <f t="shared" si="45"/>
        <v>0.8478921641759679</v>
      </c>
      <c r="K99" s="29">
        <f t="shared" si="46"/>
        <v>0.3906578408157812</v>
      </c>
      <c r="L99" s="28"/>
      <c r="M99" s="27">
        <f t="shared" si="47"/>
        <v>0.2124929876151196</v>
      </c>
      <c r="N99" s="28">
        <f t="shared" si="48"/>
        <v>-0.03937254566529189</v>
      </c>
      <c r="O99" s="28">
        <f t="shared" si="49"/>
        <v>0.275553061864805</v>
      </c>
      <c r="P99" s="28">
        <f t="shared" si="50"/>
        <v>0.7749708716320356</v>
      </c>
      <c r="Q99" s="28">
        <f t="shared" si="51"/>
        <v>0.0567011691468483</v>
      </c>
      <c r="R99" s="29">
        <f t="shared" si="52"/>
        <v>0.12593276664020575</v>
      </c>
      <c r="S99" s="28"/>
      <c r="T99" s="27">
        <f t="shared" si="53"/>
        <v>3.6969764378964682</v>
      </c>
      <c r="U99" s="28">
        <f t="shared" si="54"/>
        <v>1.2989813897117215</v>
      </c>
      <c r="V99" s="27">
        <v>-0.2057</v>
      </c>
      <c r="W99" s="28">
        <f t="shared" si="55"/>
        <v>0.6104953260668846</v>
      </c>
      <c r="X99" s="29">
        <f t="shared" si="56"/>
        <v>-0.3642568604051878</v>
      </c>
    </row>
    <row r="100" spans="2:24" ht="12.75">
      <c r="B100" s="101">
        <v>33</v>
      </c>
      <c r="C100" s="108">
        <f t="shared" si="38"/>
        <v>0.5759586531581288</v>
      </c>
      <c r="D100" s="27">
        <f t="shared" si="39"/>
        <v>0.919335283972712</v>
      </c>
      <c r="E100" s="28">
        <f t="shared" si="40"/>
        <v>-0.08066471602728797</v>
      </c>
      <c r="F100" s="28">
        <f t="shared" si="41"/>
        <v>0.3851142616591256</v>
      </c>
      <c r="G100" s="28">
        <f t="shared" si="42"/>
        <v>0.838670567945424</v>
      </c>
      <c r="H100" s="28">
        <f t="shared" si="43"/>
        <v>0.15404371070065337</v>
      </c>
      <c r="I100" s="28">
        <f t="shared" si="44"/>
        <v>0.3354638848874639</v>
      </c>
      <c r="J100" s="28">
        <f t="shared" si="45"/>
        <v>0.7921268132972078</v>
      </c>
      <c r="K100" s="29">
        <f t="shared" si="46"/>
        <v>0.3629426075470381</v>
      </c>
      <c r="L100" s="28"/>
      <c r="M100" s="27">
        <f t="shared" si="47"/>
        <v>0.23347486055837727</v>
      </c>
      <c r="N100" s="28">
        <f t="shared" si="48"/>
        <v>-0.035512718990834705</v>
      </c>
      <c r="O100" s="28">
        <f t="shared" si="49"/>
        <v>0.2906707132285139</v>
      </c>
      <c r="P100" s="28">
        <f t="shared" si="50"/>
        <v>0.732999076944682</v>
      </c>
      <c r="Q100" s="28">
        <f t="shared" si="51"/>
        <v>0.055100729360742375</v>
      </c>
      <c r="R100" s="29">
        <f t="shared" si="52"/>
        <v>0.134493789774606</v>
      </c>
      <c r="S100" s="28"/>
      <c r="T100" s="27">
        <f t="shared" si="53"/>
        <v>3.6473130460943275</v>
      </c>
      <c r="U100" s="28">
        <f t="shared" si="54"/>
        <v>1.3175555862262431</v>
      </c>
      <c r="V100" s="27">
        <v>-0.18846</v>
      </c>
      <c r="W100" s="28">
        <f t="shared" si="55"/>
        <v>0.720435657884674</v>
      </c>
      <c r="X100" s="29">
        <f t="shared" si="56"/>
        <v>-0.34211013994460066</v>
      </c>
    </row>
    <row r="101" spans="2:24" ht="12.75">
      <c r="B101" s="101">
        <v>36</v>
      </c>
      <c r="C101" s="108">
        <f t="shared" si="38"/>
        <v>0.6283185307179586</v>
      </c>
      <c r="D101" s="27">
        <f t="shared" si="39"/>
        <v>0.9045084971874737</v>
      </c>
      <c r="E101" s="28">
        <f t="shared" si="40"/>
        <v>-0.09549150281252627</v>
      </c>
      <c r="F101" s="28">
        <f t="shared" si="41"/>
        <v>0.41562295189600773</v>
      </c>
      <c r="G101" s="28">
        <f t="shared" si="42"/>
        <v>0.8090169943749475</v>
      </c>
      <c r="H101" s="28">
        <f t="shared" si="43"/>
        <v>0.1840880275726934</v>
      </c>
      <c r="I101" s="28">
        <f t="shared" si="44"/>
        <v>0.3583304100215728</v>
      </c>
      <c r="J101" s="28">
        <f t="shared" si="45"/>
        <v>0.7364084678507462</v>
      </c>
      <c r="K101" s="29">
        <f t="shared" si="46"/>
        <v>0.34120310689962513</v>
      </c>
      <c r="L101" s="28"/>
      <c r="M101" s="27">
        <f t="shared" si="47"/>
        <v>0.25545892295368955</v>
      </c>
      <c r="N101" s="28">
        <f t="shared" si="48"/>
        <v>-0.027689611912555177</v>
      </c>
      <c r="O101" s="28">
        <f t="shared" si="49"/>
        <v>0.3026033813171821</v>
      </c>
      <c r="P101" s="28">
        <f t="shared" si="50"/>
        <v>0.6890225189059735</v>
      </c>
      <c r="Q101" s="28">
        <f t="shared" si="51"/>
        <v>0.0537427234850508</v>
      </c>
      <c r="R101" s="29">
        <f t="shared" si="52"/>
        <v>0.14157426743312237</v>
      </c>
      <c r="S101" s="28"/>
      <c r="T101" s="27">
        <f t="shared" si="53"/>
        <v>3.5806087811660157</v>
      </c>
      <c r="U101" s="28">
        <f t="shared" si="54"/>
        <v>1.343285654807019</v>
      </c>
      <c r="V101" s="27">
        <v>-0.16919</v>
      </c>
      <c r="W101" s="28">
        <f t="shared" si="55"/>
        <v>0.8171482412172786</v>
      </c>
      <c r="X101" s="29">
        <f t="shared" si="56"/>
        <v>-0.3159514697053516</v>
      </c>
    </row>
    <row r="102" spans="2:24" ht="12.75">
      <c r="B102" s="101">
        <v>39</v>
      </c>
      <c r="C102" s="108">
        <f t="shared" si="38"/>
        <v>0.6806784082777885</v>
      </c>
      <c r="D102" s="27">
        <f t="shared" si="39"/>
        <v>0.8885729807284855</v>
      </c>
      <c r="E102" s="28">
        <f t="shared" si="40"/>
        <v>-0.11142701927151455</v>
      </c>
      <c r="F102" s="28">
        <f t="shared" si="41"/>
        <v>0.44499244851134</v>
      </c>
      <c r="G102" s="28">
        <f t="shared" si="42"/>
        <v>0.7771459614569709</v>
      </c>
      <c r="H102" s="28">
        <f t="shared" si="43"/>
        <v>0.21686544053207477</v>
      </c>
      <c r="I102" s="28">
        <f t="shared" si="44"/>
        <v>0.3787392389531615</v>
      </c>
      <c r="J102" s="28">
        <f t="shared" si="45"/>
        <v>0.6818899607807334</v>
      </c>
      <c r="K102" s="29">
        <f t="shared" si="46"/>
        <v>0.32443773095822065</v>
      </c>
      <c r="L102" s="28"/>
      <c r="M102" s="27">
        <f t="shared" si="47"/>
        <v>0.2782042683488014</v>
      </c>
      <c r="N102" s="28">
        <f t="shared" si="48"/>
        <v>-0.0155252488341268</v>
      </c>
      <c r="O102" s="28">
        <f t="shared" si="49"/>
        <v>0.3112203991887203</v>
      </c>
      <c r="P102" s="28">
        <f t="shared" si="50"/>
        <v>0.6435231028339051</v>
      </c>
      <c r="Q102" s="28">
        <f t="shared" si="51"/>
        <v>0.05261201172460863</v>
      </c>
      <c r="R102" s="29">
        <f t="shared" si="52"/>
        <v>0.1468647585914641</v>
      </c>
      <c r="S102" s="28"/>
      <c r="T102" s="27">
        <f t="shared" si="53"/>
        <v>3.4973541916690394</v>
      </c>
      <c r="U102" s="28">
        <f t="shared" si="54"/>
        <v>1.376331648637946</v>
      </c>
      <c r="V102" s="27">
        <v>-0.14781</v>
      </c>
      <c r="W102" s="28">
        <f t="shared" si="55"/>
        <v>0.895734108783089</v>
      </c>
      <c r="X102" s="29">
        <f t="shared" si="56"/>
        <v>-0.28506689970003907</v>
      </c>
    </row>
    <row r="103" spans="2:24" ht="12.75">
      <c r="B103" s="101">
        <v>42</v>
      </c>
      <c r="C103" s="108">
        <f t="shared" si="38"/>
        <v>0.7330382858376184</v>
      </c>
      <c r="D103" s="27">
        <f t="shared" si="39"/>
        <v>0.8715724127386971</v>
      </c>
      <c r="E103" s="28">
        <f t="shared" si="40"/>
        <v>-0.12842758726130288</v>
      </c>
      <c r="F103" s="28">
        <f t="shared" si="41"/>
        <v>0.4731422517563486</v>
      </c>
      <c r="G103" s="28">
        <f t="shared" si="42"/>
        <v>0.7431448254773942</v>
      </c>
      <c r="H103" s="28">
        <f t="shared" si="43"/>
        <v>0.2523124440143896</v>
      </c>
      <c r="I103" s="28">
        <f t="shared" si="44"/>
        <v>0.3962966454101558</v>
      </c>
      <c r="J103" s="28">
        <f t="shared" si="45"/>
        <v>0.6291763075358555</v>
      </c>
      <c r="K103" s="29">
        <f t="shared" si="46"/>
        <v>0.311834108766699</v>
      </c>
      <c r="L103" s="28"/>
      <c r="M103" s="27">
        <f t="shared" si="47"/>
        <v>0.3014616607586406</v>
      </c>
      <c r="N103" s="28">
        <f t="shared" si="48"/>
        <v>0.0011935360500590331</v>
      </c>
      <c r="O103" s="28">
        <f t="shared" si="49"/>
        <v>0.3164274384059108</v>
      </c>
      <c r="P103" s="28">
        <f t="shared" si="50"/>
        <v>0.5969993963073797</v>
      </c>
      <c r="Q103" s="28">
        <f t="shared" si="51"/>
        <v>0.05169591688492529</v>
      </c>
      <c r="R103" s="29">
        <f t="shared" si="52"/>
        <v>0.1501340623542908</v>
      </c>
      <c r="S103" s="28"/>
      <c r="T103" s="27">
        <f t="shared" si="53"/>
        <v>3.39827738049097</v>
      </c>
      <c r="U103" s="28">
        <f t="shared" si="54"/>
        <v>1.4170214542739614</v>
      </c>
      <c r="V103" s="27">
        <v>-0.12425</v>
      </c>
      <c r="W103" s="28">
        <f t="shared" si="55"/>
        <v>0.9520882054233419</v>
      </c>
      <c r="X103" s="29">
        <f t="shared" si="56"/>
        <v>-0.24856879751995556</v>
      </c>
    </row>
    <row r="104" spans="2:24" ht="12.75">
      <c r="B104" s="101">
        <v>45</v>
      </c>
      <c r="C104" s="108">
        <f t="shared" si="38"/>
        <v>0.7853981633974483</v>
      </c>
      <c r="D104" s="27">
        <f t="shared" si="39"/>
        <v>0.8535533905932737</v>
      </c>
      <c r="E104" s="28">
        <f t="shared" si="40"/>
        <v>-0.1464466094067262</v>
      </c>
      <c r="F104" s="28">
        <f t="shared" si="41"/>
        <v>0.49999520497700767</v>
      </c>
      <c r="G104" s="28">
        <f t="shared" si="42"/>
        <v>0.7071067811865476</v>
      </c>
      <c r="H104" s="28">
        <f t="shared" si="43"/>
        <v>0.29031539566956116</v>
      </c>
      <c r="I104" s="28">
        <f t="shared" si="44"/>
        <v>0.410571907325076</v>
      </c>
      <c r="J104" s="28">
        <f t="shared" si="45"/>
        <v>0.5785363636363636</v>
      </c>
      <c r="K104" s="29">
        <f t="shared" si="46"/>
        <v>0.3027377307297686</v>
      </c>
      <c r="L104" s="28"/>
      <c r="M104" s="27">
        <f t="shared" si="47"/>
        <v>0.3249762667984125</v>
      </c>
      <c r="N104" s="28">
        <f t="shared" si="48"/>
        <v>0.022497626679841218</v>
      </c>
      <c r="O104" s="28">
        <f t="shared" si="49"/>
        <v>0.3181675389597122</v>
      </c>
      <c r="P104" s="28">
        <f t="shared" si="50"/>
        <v>0.5499611638519478</v>
      </c>
      <c r="Q104" s="28">
        <f t="shared" si="51"/>
        <v>0.05098413878828232</v>
      </c>
      <c r="R104" s="29">
        <f t="shared" si="52"/>
        <v>0.15123932005928564</v>
      </c>
      <c r="S104" s="28"/>
      <c r="T104" s="27">
        <f t="shared" si="53"/>
        <v>3.284342705207504</v>
      </c>
      <c r="U104" s="28">
        <f t="shared" si="54"/>
        <v>1.4658632756780159</v>
      </c>
      <c r="V104" s="27">
        <v>-0.09849</v>
      </c>
      <c r="W104" s="28">
        <f t="shared" si="55"/>
        <v>0.98319971322184</v>
      </c>
      <c r="X104" s="29">
        <f t="shared" si="56"/>
        <v>-0.20535299495177778</v>
      </c>
    </row>
    <row r="105" spans="2:24" ht="12.75">
      <c r="B105" s="101">
        <v>48</v>
      </c>
      <c r="C105" s="108">
        <f t="shared" si="38"/>
        <v>0.8377580409572781</v>
      </c>
      <c r="D105" s="27">
        <f t="shared" si="39"/>
        <v>0.8345653031794291</v>
      </c>
      <c r="E105" s="28">
        <f t="shared" si="40"/>
        <v>-0.16543469682057088</v>
      </c>
      <c r="F105" s="28">
        <f t="shared" si="41"/>
        <v>0.5254777060950654</v>
      </c>
      <c r="G105" s="28">
        <f t="shared" si="42"/>
        <v>0.6691306063588582</v>
      </c>
      <c r="H105" s="28">
        <f t="shared" si="43"/>
        <v>0.33069702317894095</v>
      </c>
      <c r="I105" s="28">
        <f t="shared" si="44"/>
        <v>0.42110159398610525</v>
      </c>
      <c r="J105" s="28">
        <f t="shared" si="45"/>
        <v>0.5300366074092165</v>
      </c>
      <c r="K105" s="29">
        <f t="shared" si="46"/>
        <v>0.29661829647706933</v>
      </c>
      <c r="L105" s="28"/>
      <c r="M105" s="27">
        <f t="shared" si="47"/>
        <v>0.3484904485880538</v>
      </c>
      <c r="N105" s="28">
        <f t="shared" si="48"/>
        <v>0.048225937113644535</v>
      </c>
      <c r="O105" s="28">
        <f t="shared" si="49"/>
        <v>0.3164217294273344</v>
      </c>
      <c r="P105" s="28">
        <f t="shared" si="50"/>
        <v>0.5029237800595231</v>
      </c>
      <c r="Q105" s="28">
        <f t="shared" si="51"/>
        <v>0.050468665660373335</v>
      </c>
      <c r="R105" s="29">
        <f t="shared" si="52"/>
        <v>0.15013225573720462</v>
      </c>
      <c r="S105" s="28"/>
      <c r="T105" s="27">
        <f t="shared" si="53"/>
        <v>3.1567498919094414</v>
      </c>
      <c r="U105" s="28">
        <f t="shared" si="54"/>
        <v>1.5235560454101313</v>
      </c>
      <c r="V105" s="27">
        <v>-0.07051</v>
      </c>
      <c r="W105" s="28">
        <f t="shared" si="55"/>
        <v>0.9873808706129961</v>
      </c>
      <c r="X105" s="29">
        <f t="shared" si="56"/>
        <v>-0.15404731723409953</v>
      </c>
    </row>
    <row r="106" spans="2:24" ht="12.75">
      <c r="B106" s="101">
        <v>51</v>
      </c>
      <c r="C106" s="108">
        <f t="shared" si="38"/>
        <v>0.890117918517108</v>
      </c>
      <c r="D106" s="27">
        <f t="shared" si="39"/>
        <v>0.8146601955249188</v>
      </c>
      <c r="E106" s="28">
        <f t="shared" si="40"/>
        <v>-0.18533980447508125</v>
      </c>
      <c r="F106" s="28">
        <f t="shared" si="41"/>
        <v>0.549519909346224</v>
      </c>
      <c r="G106" s="28">
        <f t="shared" si="42"/>
        <v>0.6293203910498375</v>
      </c>
      <c r="H106" s="28">
        <f t="shared" si="43"/>
        <v>0.37320180847026874</v>
      </c>
      <c r="I106" s="28">
        <f t="shared" si="44"/>
        <v>0.42739763210115245</v>
      </c>
      <c r="J106" s="28">
        <f t="shared" si="45"/>
        <v>0.4836247586134529</v>
      </c>
      <c r="K106" s="29">
        <f t="shared" si="46"/>
        <v>0.293038572002176</v>
      </c>
      <c r="L106" s="28"/>
      <c r="M106" s="27">
        <f t="shared" si="47"/>
        <v>0.37174658678926653</v>
      </c>
      <c r="N106" s="28">
        <f t="shared" si="48"/>
        <v>0.07802402177890687</v>
      </c>
      <c r="O106" s="28">
        <f t="shared" si="49"/>
        <v>0.31120923074132284</v>
      </c>
      <c r="P106" s="28">
        <f t="shared" si="50"/>
        <v>0.4564025824313732</v>
      </c>
      <c r="Q106" s="28">
        <f t="shared" si="51"/>
        <v>0.05014369440805639</v>
      </c>
      <c r="R106" s="29">
        <f t="shared" si="52"/>
        <v>0.14686128250517982</v>
      </c>
      <c r="S106" s="28"/>
      <c r="T106" s="27">
        <f t="shared" si="53"/>
        <v>3.016934507695456</v>
      </c>
      <c r="U106" s="28">
        <f t="shared" si="54"/>
        <v>1.5909987433423403</v>
      </c>
      <c r="V106" s="27">
        <v>-0.04036</v>
      </c>
      <c r="W106" s="28">
        <f t="shared" si="55"/>
        <v>0.9644042908970845</v>
      </c>
      <c r="X106" s="29">
        <f t="shared" si="56"/>
        <v>-0.0929532755719001</v>
      </c>
    </row>
    <row r="107" spans="2:24" ht="12.75">
      <c r="B107" s="101">
        <v>54</v>
      </c>
      <c r="C107" s="108">
        <f t="shared" si="38"/>
        <v>0.9424777960769379</v>
      </c>
      <c r="D107" s="27">
        <f t="shared" si="39"/>
        <v>0.7938926261462366</v>
      </c>
      <c r="E107" s="28">
        <f t="shared" si="40"/>
        <v>-0.20610737385376343</v>
      </c>
      <c r="F107" s="28">
        <f t="shared" si="41"/>
        <v>0.5720559167225253</v>
      </c>
      <c r="G107" s="28">
        <f t="shared" si="42"/>
        <v>0.5877852522924731</v>
      </c>
      <c r="H107" s="28">
        <f t="shared" si="43"/>
        <v>0.4174810058918539</v>
      </c>
      <c r="I107" s="28">
        <f t="shared" si="44"/>
        <v>0.4289601264529607</v>
      </c>
      <c r="J107" s="28">
        <f t="shared" si="45"/>
        <v>0.43918158272275937</v>
      </c>
      <c r="K107" s="29">
        <f t="shared" si="46"/>
        <v>0.2916271834885873</v>
      </c>
      <c r="L107" s="28"/>
      <c r="M107" s="27">
        <f t="shared" si="47"/>
        <v>0.39448990283219143</v>
      </c>
      <c r="N107" s="28">
        <f t="shared" si="48"/>
        <v>0.11135113646549581</v>
      </c>
      <c r="O107" s="28">
        <f t="shared" si="49"/>
        <v>0.30258724151570277</v>
      </c>
      <c r="P107" s="28">
        <f t="shared" si="50"/>
        <v>0.4109072258421545</v>
      </c>
      <c r="Q107" s="28">
        <f t="shared" si="51"/>
        <v>0.05000556738979068</v>
      </c>
      <c r="R107" s="29">
        <f t="shared" si="52"/>
        <v>0.1415693831833478</v>
      </c>
      <c r="S107" s="28"/>
      <c r="T107" s="27">
        <f t="shared" si="53"/>
        <v>2.866571043327794</v>
      </c>
      <c r="U107" s="28">
        <f t="shared" si="54"/>
        <v>1.6692957048359056</v>
      </c>
      <c r="V107" s="27">
        <v>-0.00818</v>
      </c>
      <c r="W107" s="28">
        <f t="shared" si="55"/>
        <v>0.915536214996044</v>
      </c>
      <c r="X107" s="29">
        <f t="shared" si="56"/>
        <v>-0.019987977548865516</v>
      </c>
    </row>
    <row r="108" spans="2:24" ht="12.75">
      <c r="B108" s="101">
        <v>57</v>
      </c>
      <c r="C108" s="108">
        <f t="shared" si="38"/>
        <v>0.9948376736367678</v>
      </c>
      <c r="D108" s="27">
        <f t="shared" si="39"/>
        <v>0.7723195175075136</v>
      </c>
      <c r="E108" s="28">
        <f t="shared" si="40"/>
        <v>-0.2276804824924864</v>
      </c>
      <c r="F108" s="28">
        <f t="shared" si="41"/>
        <v>0.5930239585942092</v>
      </c>
      <c r="G108" s="28">
        <f t="shared" si="42"/>
        <v>0.5446390350150272</v>
      </c>
      <c r="H108" s="28">
        <f t="shared" si="43"/>
        <v>0.4630784984703041</v>
      </c>
      <c r="I108" s="28">
        <f t="shared" si="44"/>
        <v>0.425295846631477</v>
      </c>
      <c r="J108" s="28">
        <f t="shared" si="45"/>
        <v>0.39655267352678153</v>
      </c>
      <c r="K108" s="29">
        <f t="shared" si="46"/>
        <v>0.2920554744812232</v>
      </c>
      <c r="L108" s="28"/>
      <c r="M108" s="27">
        <f t="shared" si="47"/>
        <v>0.41647124942418134</v>
      </c>
      <c r="N108" s="28">
        <f t="shared" si="48"/>
        <v>0.14749553320113426</v>
      </c>
      <c r="O108" s="28">
        <f t="shared" si="49"/>
        <v>0.2906503074597182</v>
      </c>
      <c r="P108" s="28">
        <f t="shared" si="50"/>
        <v>0.366936100451891</v>
      </c>
      <c r="Q108" s="28">
        <f t="shared" si="51"/>
        <v>0.05005273031981763</v>
      </c>
      <c r="R108" s="29">
        <f t="shared" si="52"/>
        <v>0.13448785811152353</v>
      </c>
      <c r="S108" s="28"/>
      <c r="T108" s="27">
        <f t="shared" si="53"/>
        <v>2.707580229532392</v>
      </c>
      <c r="U108" s="28">
        <f t="shared" si="54"/>
        <v>1.759750002213198</v>
      </c>
      <c r="V108" s="27">
        <v>0.025822</v>
      </c>
      <c r="W108" s="28">
        <f t="shared" si="55"/>
        <v>0.8434617577522547</v>
      </c>
      <c r="X108" s="29">
        <f t="shared" si="56"/>
        <v>0.0673548138599114</v>
      </c>
    </row>
    <row r="109" spans="2:24" ht="12.75">
      <c r="B109" s="101">
        <v>60</v>
      </c>
      <c r="C109" s="108">
        <f t="shared" si="38"/>
        <v>1.0471975511965976</v>
      </c>
      <c r="D109" s="27">
        <f t="shared" si="39"/>
        <v>0.75</v>
      </c>
      <c r="E109" s="28">
        <f t="shared" si="40"/>
        <v>-0.24999999999999994</v>
      </c>
      <c r="F109" s="28">
        <f t="shared" si="41"/>
        <v>0.6123665630159765</v>
      </c>
      <c r="G109" s="28">
        <f t="shared" si="42"/>
        <v>0.5000000000000001</v>
      </c>
      <c r="H109" s="28">
        <f t="shared" si="43"/>
        <v>0.5094192138144514</v>
      </c>
      <c r="I109" s="28">
        <f t="shared" si="44"/>
        <v>0.4159430352512249</v>
      </c>
      <c r="J109" s="28">
        <f t="shared" si="45"/>
        <v>0.35556768175121223</v>
      </c>
      <c r="K109" s="29">
        <f t="shared" si="46"/>
        <v>0.2940182360185973</v>
      </c>
      <c r="L109" s="28"/>
      <c r="M109" s="27">
        <f t="shared" si="47"/>
        <v>0.4374498388066185</v>
      </c>
      <c r="N109" s="28">
        <f t="shared" si="48"/>
        <v>0.18559741134364016</v>
      </c>
      <c r="O109" s="28">
        <f t="shared" si="49"/>
        <v>0.27552928195870036</v>
      </c>
      <c r="P109" s="28">
        <f t="shared" si="50"/>
        <v>0.3249708741457785</v>
      </c>
      <c r="Q109" s="28">
        <f t="shared" si="51"/>
        <v>0.050285713872835425</v>
      </c>
      <c r="R109" s="29">
        <f t="shared" si="52"/>
        <v>0.12592621373148916</v>
      </c>
      <c r="S109" s="28"/>
      <c r="T109" s="27">
        <f t="shared" si="53"/>
        <v>2.542142605667748</v>
      </c>
      <c r="U109" s="28">
        <f t="shared" si="54"/>
        <v>1.8638289694709118</v>
      </c>
      <c r="V109" s="27">
        <v>0.061316</v>
      </c>
      <c r="W109" s="28">
        <f t="shared" si="55"/>
        <v>0.7521072490880465</v>
      </c>
      <c r="X109" s="29">
        <f t="shared" si="56"/>
        <v>0.1719799778995434</v>
      </c>
    </row>
    <row r="110" spans="2:24" ht="12.75">
      <c r="B110" s="101">
        <v>63</v>
      </c>
      <c r="C110" s="108">
        <f t="shared" si="38"/>
        <v>1.0995574287564276</v>
      </c>
      <c r="D110" s="27">
        <f t="shared" si="39"/>
        <v>0.7269952498697734</v>
      </c>
      <c r="E110" s="28">
        <f t="shared" si="40"/>
        <v>-0.2730047501302266</v>
      </c>
      <c r="F110" s="28">
        <f t="shared" si="41"/>
        <v>0.6300307132535948</v>
      </c>
      <c r="G110" s="28">
        <f t="shared" si="42"/>
        <v>0.4539904997395468</v>
      </c>
      <c r="H110" s="28">
        <f t="shared" si="43"/>
        <v>0.5558023430599359</v>
      </c>
      <c r="I110" s="28">
        <f t="shared" si="44"/>
        <v>0.40050267101919196</v>
      </c>
      <c r="J110" s="28">
        <f t="shared" si="45"/>
        <v>0.31605168750803453</v>
      </c>
      <c r="K110" s="29">
        <f t="shared" si="46"/>
        <v>0.2972182499758682</v>
      </c>
      <c r="L110" s="28"/>
      <c r="M110" s="27">
        <f t="shared" si="47"/>
        <v>0.4571958789319488</v>
      </c>
      <c r="N110" s="28">
        <f t="shared" si="48"/>
        <v>0.22467861072745737</v>
      </c>
      <c r="O110" s="28">
        <f t="shared" si="49"/>
        <v>0.2573898893655195</v>
      </c>
      <c r="P110" s="28">
        <f t="shared" si="50"/>
        <v>0.2854712191688413</v>
      </c>
      <c r="Q110" s="28">
        <f t="shared" si="51"/>
        <v>0.05070713999814835</v>
      </c>
      <c r="R110" s="29">
        <f t="shared" si="52"/>
        <v>0.11625863410224571</v>
      </c>
      <c r="S110" s="28"/>
      <c r="T110" s="27">
        <f t="shared" si="53"/>
        <v>2.3727206331230977</v>
      </c>
      <c r="U110" s="28">
        <f t="shared" si="54"/>
        <v>1.9830722871587918</v>
      </c>
      <c r="V110" s="27">
        <v>0.097827</v>
      </c>
      <c r="W110" s="28">
        <f t="shared" si="55"/>
        <v>0.6463734111852009</v>
      </c>
      <c r="X110" s="29">
        <f t="shared" si="56"/>
        <v>0.29700510473705416</v>
      </c>
    </row>
    <row r="111" spans="2:24" ht="12.75">
      <c r="B111" s="101">
        <v>66</v>
      </c>
      <c r="C111" s="108">
        <f t="shared" si="38"/>
        <v>1.1519173063162575</v>
      </c>
      <c r="D111" s="27">
        <f t="shared" si="39"/>
        <v>0.7033683215379001</v>
      </c>
      <c r="E111" s="28">
        <f t="shared" si="40"/>
        <v>-0.2966316784620999</v>
      </c>
      <c r="F111" s="28">
        <f t="shared" si="41"/>
        <v>0.645967993099083</v>
      </c>
      <c r="G111" s="28">
        <f t="shared" si="42"/>
        <v>0.4067366430758002</v>
      </c>
      <c r="H111" s="28">
        <f t="shared" si="43"/>
        <v>0.6014020166980771</v>
      </c>
      <c r="I111" s="28">
        <f t="shared" si="44"/>
        <v>0.3786754762217327</v>
      </c>
      <c r="J111" s="28">
        <f t="shared" si="45"/>
        <v>0.2778316653319974</v>
      </c>
      <c r="K111" s="29">
        <f t="shared" si="46"/>
        <v>0.30135488528586</v>
      </c>
      <c r="L111" s="28"/>
      <c r="M111" s="27">
        <f t="shared" si="47"/>
        <v>0.4754930887634424</v>
      </c>
      <c r="N111" s="28">
        <f t="shared" si="48"/>
        <v>0.26367783522740273</v>
      </c>
      <c r="O111" s="28">
        <f t="shared" si="49"/>
        <v>0.23643090687680515</v>
      </c>
      <c r="P111" s="28">
        <f t="shared" si="50"/>
        <v>0.24886978056153997</v>
      </c>
      <c r="Q111" s="28">
        <f t="shared" si="51"/>
        <v>0.05132175260421673</v>
      </c>
      <c r="R111" s="29">
        <f t="shared" si="52"/>
        <v>0.10590762676801982</v>
      </c>
      <c r="S111" s="28"/>
      <c r="T111" s="27">
        <f t="shared" si="53"/>
        <v>2.2020914110569363</v>
      </c>
      <c r="U111" s="28">
        <f t="shared" si="54"/>
        <v>2.118890365816036</v>
      </c>
      <c r="V111" s="27">
        <v>0.13472</v>
      </c>
      <c r="W111" s="28">
        <f t="shared" si="55"/>
        <v>0.5318005659779257</v>
      </c>
      <c r="X111" s="29">
        <f t="shared" si="56"/>
        <v>0.44520997287153224</v>
      </c>
    </row>
    <row r="112" spans="2:24" ht="12.75">
      <c r="B112" s="101">
        <v>69</v>
      </c>
      <c r="C112" s="108">
        <f t="shared" si="38"/>
        <v>1.2042771838760873</v>
      </c>
      <c r="D112" s="27">
        <f t="shared" si="39"/>
        <v>0.6791839747726502</v>
      </c>
      <c r="E112" s="28">
        <f t="shared" si="40"/>
        <v>-0.3208160252273498</v>
      </c>
      <c r="F112" s="28">
        <f t="shared" si="41"/>
        <v>0.6601347195761713</v>
      </c>
      <c r="G112" s="28">
        <f t="shared" si="42"/>
        <v>0.3583679495453004</v>
      </c>
      <c r="H112" s="28">
        <f t="shared" si="43"/>
        <v>0.6452782230448231</v>
      </c>
      <c r="I112" s="28">
        <f t="shared" si="44"/>
        <v>0.3503027894477003</v>
      </c>
      <c r="J112" s="28">
        <f t="shared" si="45"/>
        <v>0.24073989248478697</v>
      </c>
      <c r="K112" s="29">
        <f t="shared" si="46"/>
        <v>0.3061172829244633</v>
      </c>
      <c r="L112" s="28"/>
      <c r="M112" s="27">
        <f t="shared" si="47"/>
        <v>0.49214106524222095</v>
      </c>
      <c r="N112" s="28">
        <f t="shared" si="48"/>
        <v>0.30148994966697684</v>
      </c>
      <c r="O112" s="28">
        <f t="shared" si="49"/>
        <v>0.2128819850190429</v>
      </c>
      <c r="P112" s="28">
        <f t="shared" si="50"/>
        <v>0.21556744131771857</v>
      </c>
      <c r="Q112" s="28">
        <f t="shared" si="51"/>
        <v>0.05213647085553136</v>
      </c>
      <c r="R112" s="29">
        <f t="shared" si="52"/>
        <v>0.09532555778762206</v>
      </c>
      <c r="S112" s="28"/>
      <c r="T112" s="27">
        <f t="shared" si="53"/>
        <v>2.0333903976305847</v>
      </c>
      <c r="U112" s="28">
        <f t="shared" si="54"/>
        <v>2.2721663556747536</v>
      </c>
      <c r="V112" s="27">
        <v>0.171192</v>
      </c>
      <c r="W112" s="28">
        <f t="shared" si="55"/>
        <v>0.41419265845368014</v>
      </c>
      <c r="X112" s="29">
        <f t="shared" si="56"/>
        <v>0.6177208408562073</v>
      </c>
    </row>
    <row r="113" spans="2:24" ht="12.75">
      <c r="B113" s="101">
        <v>72</v>
      </c>
      <c r="C113" s="108">
        <f t="shared" si="38"/>
        <v>1.2566370614359172</v>
      </c>
      <c r="D113" s="27">
        <f t="shared" si="39"/>
        <v>0.6545084971874737</v>
      </c>
      <c r="E113" s="28">
        <f t="shared" si="40"/>
        <v>-0.3454915028125263</v>
      </c>
      <c r="F113" s="28">
        <f t="shared" si="41"/>
        <v>0.672492062672303</v>
      </c>
      <c r="G113" s="28">
        <f t="shared" si="42"/>
        <v>0.30901699437494745</v>
      </c>
      <c r="H113" s="28">
        <f t="shared" si="43"/>
        <v>0.686400409688142</v>
      </c>
      <c r="I113" s="28">
        <f t="shared" si="44"/>
        <v>0.31540802235895005</v>
      </c>
      <c r="J113" s="28">
        <f t="shared" si="45"/>
        <v>0.204615462570814</v>
      </c>
      <c r="K113" s="29">
        <f t="shared" si="46"/>
        <v>0.31118282230989824</v>
      </c>
      <c r="L113" s="28"/>
      <c r="M113" s="27">
        <f t="shared" si="47"/>
        <v>0.5069574761045336</v>
      </c>
      <c r="N113" s="28">
        <f t="shared" si="48"/>
        <v>0.33700771035130717</v>
      </c>
      <c r="O113" s="28">
        <f t="shared" si="49"/>
        <v>0.18700113069664168</v>
      </c>
      <c r="P113" s="28">
        <f t="shared" si="50"/>
        <v>0.18592893590887122</v>
      </c>
      <c r="Q113" s="28">
        <f t="shared" si="51"/>
        <v>0.053160461544229536</v>
      </c>
      <c r="R113" s="29">
        <f t="shared" si="52"/>
        <v>0.0849748828766132</v>
      </c>
      <c r="S113" s="28"/>
      <c r="T113" s="27">
        <f t="shared" si="53"/>
        <v>1.8701615356971917</v>
      </c>
      <c r="U113" s="28">
        <f t="shared" si="54"/>
        <v>2.4425332174800296</v>
      </c>
      <c r="V113" s="27">
        <v>0.206278</v>
      </c>
      <c r="W113" s="28">
        <f t="shared" si="55"/>
        <v>0.2992301083194514</v>
      </c>
      <c r="X113" s="29">
        <f t="shared" si="56"/>
        <v>0.8112074035193975</v>
      </c>
    </row>
    <row r="114" spans="2:24" ht="12.75">
      <c r="B114" s="101">
        <v>75</v>
      </c>
      <c r="C114" s="108">
        <f t="shared" si="38"/>
        <v>1.3089969389957472</v>
      </c>
      <c r="D114" s="27">
        <f t="shared" si="39"/>
        <v>0.6294095225512604</v>
      </c>
      <c r="E114" s="28">
        <f t="shared" si="40"/>
        <v>-0.37059047744873963</v>
      </c>
      <c r="F114" s="28">
        <f t="shared" si="41"/>
        <v>0.6830061517690001</v>
      </c>
      <c r="G114" s="28">
        <f t="shared" si="42"/>
        <v>0.25881904510252074</v>
      </c>
      <c r="H114" s="28">
        <f t="shared" si="43"/>
        <v>0.7236852051714194</v>
      </c>
      <c r="I114" s="28">
        <f t="shared" si="44"/>
        <v>0.2742340069297598</v>
      </c>
      <c r="J114" s="28">
        <f t="shared" si="45"/>
        <v>0.16930463398926052</v>
      </c>
      <c r="K114" s="29">
        <f t="shared" si="46"/>
        <v>0.31622145907729854</v>
      </c>
      <c r="L114" s="28"/>
      <c r="M114" s="27">
        <f t="shared" si="47"/>
        <v>0.5197800546484374</v>
      </c>
      <c r="N114" s="28">
        <f t="shared" si="48"/>
        <v>0.3691641776596538</v>
      </c>
      <c r="O114" s="28">
        <f t="shared" si="49"/>
        <v>0.15907188041541698</v>
      </c>
      <c r="P114" s="28">
        <f t="shared" si="50"/>
        <v>0.16027885998559058</v>
      </c>
      <c r="Q114" s="28">
        <f t="shared" si="51"/>
        <v>0.054405224524779625</v>
      </c>
      <c r="R114" s="29">
        <f t="shared" si="52"/>
        <v>0.07530793849439177</v>
      </c>
      <c r="S114" s="28"/>
      <c r="T114" s="27">
        <f t="shared" si="53"/>
        <v>1.7163972851039193</v>
      </c>
      <c r="U114" s="28">
        <f t="shared" si="54"/>
        <v>2.6271775579944223</v>
      </c>
      <c r="V114" s="27">
        <v>0.238874</v>
      </c>
      <c r="W114" s="28">
        <f t="shared" si="55"/>
        <v>0.19210208350570912</v>
      </c>
      <c r="X114" s="29">
        <f t="shared" si="56"/>
        <v>1.0125118985342247</v>
      </c>
    </row>
    <row r="115" spans="2:24" ht="12.75">
      <c r="B115" s="101">
        <v>78</v>
      </c>
      <c r="C115" s="108">
        <f t="shared" si="38"/>
        <v>1.361356816555577</v>
      </c>
      <c r="D115" s="27">
        <f t="shared" si="39"/>
        <v>0.6039558454088797</v>
      </c>
      <c r="E115" s="28">
        <f t="shared" si="40"/>
        <v>-0.3960441545911203</v>
      </c>
      <c r="F115" s="28">
        <f t="shared" si="41"/>
        <v>0.6916481684788739</v>
      </c>
      <c r="G115" s="28">
        <f t="shared" si="42"/>
        <v>0.20791169081775945</v>
      </c>
      <c r="H115" s="28">
        <f t="shared" si="43"/>
        <v>0.7560479566734376</v>
      </c>
      <c r="I115" s="28">
        <f t="shared" si="44"/>
        <v>0.22727047677577686</v>
      </c>
      <c r="J115" s="28">
        <f t="shared" si="45"/>
        <v>0.13466047034530526</v>
      </c>
      <c r="K115" s="29">
        <f t="shared" si="46"/>
        <v>0.32090607710897334</v>
      </c>
      <c r="L115" s="28"/>
      <c r="M115" s="27">
        <f t="shared" si="47"/>
        <v>0.5304683747216464</v>
      </c>
      <c r="N115" s="28">
        <f t="shared" si="48"/>
        <v>0.3969740230193424</v>
      </c>
      <c r="O115" s="28">
        <f t="shared" si="49"/>
        <v>0.12940019465212257</v>
      </c>
      <c r="P115" s="28">
        <f t="shared" si="50"/>
        <v>0.13889811972095428</v>
      </c>
      <c r="Q115" s="28">
        <f t="shared" si="51"/>
        <v>0.05588468161463896</v>
      </c>
      <c r="R115" s="29">
        <f t="shared" si="52"/>
        <v>0.066747175851152</v>
      </c>
      <c r="S115" s="28"/>
      <c r="T115" s="27">
        <f t="shared" si="53"/>
        <v>1.5765283788851938</v>
      </c>
      <c r="U115" s="28">
        <f t="shared" si="54"/>
        <v>2.819118303053487</v>
      </c>
      <c r="V115" s="27">
        <v>0.267792</v>
      </c>
      <c r="W115" s="28">
        <f t="shared" si="55"/>
        <v>0.0971866880392821</v>
      </c>
      <c r="X115" s="29">
        <f t="shared" si="56"/>
        <v>1.1898645998486193</v>
      </c>
    </row>
    <row r="116" spans="2:24" ht="12.75">
      <c r="B116" s="101">
        <v>81</v>
      </c>
      <c r="C116" s="108">
        <f t="shared" si="38"/>
        <v>1.413716694115407</v>
      </c>
      <c r="D116" s="27">
        <f t="shared" si="39"/>
        <v>0.5782172325201155</v>
      </c>
      <c r="E116" s="28">
        <f t="shared" si="40"/>
        <v>-0.4217827674798845</v>
      </c>
      <c r="F116" s="28">
        <f t="shared" si="41"/>
        <v>0.6983944256348219</v>
      </c>
      <c r="G116" s="28">
        <f t="shared" si="42"/>
        <v>0.15643446504023092</v>
      </c>
      <c r="H116" s="28">
        <f t="shared" si="43"/>
        <v>0.7824654126863129</v>
      </c>
      <c r="I116" s="28">
        <f t="shared" si="44"/>
        <v>0.17526565756134785</v>
      </c>
      <c r="J116" s="28">
        <f t="shared" si="45"/>
        <v>0.10054205788236419</v>
      </c>
      <c r="K116" s="29">
        <f t="shared" si="46"/>
        <v>0.3249282002668599</v>
      </c>
      <c r="L116" s="28"/>
      <c r="M116" s="27">
        <f t="shared" si="47"/>
        <v>0.5389053866075032</v>
      </c>
      <c r="N116" s="28">
        <f t="shared" si="48"/>
        <v>0.4195719838338489</v>
      </c>
      <c r="O116" s="28">
        <f t="shared" si="49"/>
        <v>0.09831110735858246</v>
      </c>
      <c r="P116" s="28">
        <f t="shared" si="50"/>
        <v>0.1220208594494053</v>
      </c>
      <c r="Q116" s="28">
        <f t="shared" si="51"/>
        <v>0.057615254126149616</v>
      </c>
      <c r="R116" s="29">
        <f t="shared" si="52"/>
        <v>0.05966670138682714</v>
      </c>
      <c r="S116" s="28"/>
      <c r="T116" s="27">
        <f t="shared" si="53"/>
        <v>1.4552858240770696</v>
      </c>
      <c r="U116" s="28">
        <f t="shared" si="54"/>
        <v>3.0053167217547205</v>
      </c>
      <c r="V116" s="27">
        <v>0.291842</v>
      </c>
      <c r="W116" s="28">
        <f t="shared" si="55"/>
        <v>0.017802987175808083</v>
      </c>
      <c r="X116" s="29">
        <f t="shared" si="56"/>
        <v>1.2829489312338729</v>
      </c>
    </row>
    <row r="117" spans="2:24" ht="12.75">
      <c r="B117" s="101">
        <v>84</v>
      </c>
      <c r="C117" s="108">
        <f t="shared" si="38"/>
        <v>1.4660765716752369</v>
      </c>
      <c r="D117" s="27">
        <f t="shared" si="39"/>
        <v>0.5522642316338268</v>
      </c>
      <c r="E117" s="28">
        <f t="shared" si="40"/>
        <v>-0.4477357683661733</v>
      </c>
      <c r="F117" s="28">
        <f t="shared" si="41"/>
        <v>0.703226432214906</v>
      </c>
      <c r="G117" s="28">
        <f t="shared" si="42"/>
        <v>0.10452846326765346</v>
      </c>
      <c r="H117" s="28">
        <f t="shared" si="43"/>
        <v>0.8020442610747921</v>
      </c>
      <c r="I117" s="28">
        <f t="shared" si="44"/>
        <v>0.11921686990452637</v>
      </c>
      <c r="J117" s="28">
        <f t="shared" si="45"/>
        <v>0.06681347610000173</v>
      </c>
      <c r="K117" s="29">
        <f t="shared" si="46"/>
        <v>0.3280173804410376</v>
      </c>
      <c r="L117" s="28"/>
      <c r="M117" s="27">
        <f t="shared" si="47"/>
        <v>0.5449986970974423</v>
      </c>
      <c r="N117" s="28">
        <f t="shared" si="48"/>
        <v>0.4362468368157236</v>
      </c>
      <c r="O117" s="28">
        <f t="shared" si="49"/>
        <v>0.0661451672361039</v>
      </c>
      <c r="P117" s="28">
        <f t="shared" si="50"/>
        <v>0.10983190103078913</v>
      </c>
      <c r="Q117" s="28">
        <f t="shared" si="51"/>
        <v>0.059615906597131424</v>
      </c>
      <c r="R117" s="29">
        <f t="shared" si="52"/>
        <v>0.05437593014085934</v>
      </c>
      <c r="S117" s="28"/>
      <c r="T117" s="27">
        <f t="shared" si="53"/>
        <v>1.3573228925361187</v>
      </c>
      <c r="U117" s="28">
        <f t="shared" si="54"/>
        <v>3.165879513505418</v>
      </c>
      <c r="V117" s="27">
        <v>0.309931</v>
      </c>
      <c r="W117" s="28">
        <f t="shared" si="55"/>
        <v>-0.04394780483405597</v>
      </c>
      <c r="X117" s="29">
        <f t="shared" si="56"/>
        <v>1.2052071412242025</v>
      </c>
    </row>
    <row r="118" spans="2:24" ht="13.5" thickBot="1">
      <c r="B118" s="103">
        <v>87</v>
      </c>
      <c r="C118" s="109">
        <f t="shared" si="38"/>
        <v>1.5184364492350666</v>
      </c>
      <c r="D118" s="30">
        <f t="shared" si="39"/>
        <v>0.526167978121472</v>
      </c>
      <c r="E118" s="31">
        <f t="shared" si="40"/>
        <v>-0.473832021878528</v>
      </c>
      <c r="F118" s="31">
        <f t="shared" si="41"/>
        <v>0.7061309440249591</v>
      </c>
      <c r="G118" s="31">
        <f t="shared" si="42"/>
        <v>0.052335956242943966</v>
      </c>
      <c r="H118" s="31">
        <f t="shared" si="43"/>
        <v>0.8140879793574585</v>
      </c>
      <c r="I118" s="31">
        <f t="shared" si="44"/>
        <v>0.060337354177828866</v>
      </c>
      <c r="J118" s="31">
        <f t="shared" si="45"/>
        <v>0.033342628853752034</v>
      </c>
      <c r="K118" s="32">
        <f t="shared" si="46"/>
        <v>0.32996157567978496</v>
      </c>
      <c r="L118" s="31"/>
      <c r="M118" s="30">
        <f t="shared" si="47"/>
        <v>0.5486815798277878</v>
      </c>
      <c r="N118" s="31">
        <f t="shared" si="48"/>
        <v>0.44646944765122526</v>
      </c>
      <c r="O118" s="31">
        <f t="shared" si="49"/>
        <v>0.03325470966480129</v>
      </c>
      <c r="P118" s="31">
        <f t="shared" si="50"/>
        <v>0.10246472278918757</v>
      </c>
      <c r="Q118" s="31">
        <f t="shared" si="51"/>
        <v>0.06190812341790704</v>
      </c>
      <c r="R118" s="32">
        <f t="shared" si="52"/>
        <v>0.05110606608828125</v>
      </c>
      <c r="S118" s="31"/>
      <c r="T118" s="30">
        <f t="shared" si="53"/>
        <v>1.2865105881516645</v>
      </c>
      <c r="U118" s="31">
        <f t="shared" si="54"/>
        <v>3.2766040528550793</v>
      </c>
      <c r="V118" s="30">
        <v>0.321172</v>
      </c>
      <c r="W118" s="31">
        <f t="shared" si="55"/>
        <v>-0.08724264872888454</v>
      </c>
      <c r="X118" s="32">
        <f t="shared" si="56"/>
        <v>0.8916991662197266</v>
      </c>
    </row>
    <row r="119" spans="3:24" ht="13.5" thickTop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</sheetData>
  <printOptions gridLines="1"/>
  <pageMargins left="0.75" right="0.75" top="1" bottom="1" header="0.4921259845" footer="0.4921259845"/>
  <pageSetup orientation="portrait" paperSize="9" r:id="rId11"/>
  <headerFooter alignWithMargins="0">
    <oddHeader>&amp;C&amp;F</oddHeader>
    <oddFooter>&amp;CPage &amp;P</oddFooter>
  </headerFooter>
  <drawing r:id="rId10"/>
  <legacyDrawing r:id="rId9"/>
  <oleObjects>
    <oleObject progId="Equation.3" shapeId="2272292" r:id="rId1"/>
    <oleObject progId="Equation.3" shapeId="2272293" r:id="rId2"/>
    <oleObject progId="Equation.3" shapeId="2272294" r:id="rId3"/>
    <oleObject progId="Equation.3" shapeId="2272295" r:id="rId4"/>
    <oleObject progId="Equation.3" shapeId="2272296" r:id="rId5"/>
    <oleObject progId="Equation.3" shapeId="2272297" r:id="rId6"/>
    <oleObject progId="Equation.3" shapeId="2272298" r:id="rId7"/>
    <oleObject progId="Equation.3" shapeId="2272299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selection activeCell="H8" sqref="H8"/>
    </sheetView>
  </sheetViews>
  <sheetFormatPr defaultColWidth="11.421875" defaultRowHeight="12.75"/>
  <cols>
    <col min="1" max="1" width="14.7109375" style="0" customWidth="1"/>
    <col min="2" max="3" width="14.7109375" style="1" customWidth="1"/>
    <col min="4" max="24" width="14.7109375" style="0" customWidth="1"/>
    <col min="25" max="28" width="12.7109375" style="0" customWidth="1"/>
    <col min="29" max="16384" width="9.140625" style="0" customWidth="1"/>
  </cols>
  <sheetData>
    <row r="1" ht="19.5">
      <c r="A1" s="34" t="s">
        <v>39</v>
      </c>
    </row>
    <row r="2" ht="12.75">
      <c r="A2" t="s">
        <v>49</v>
      </c>
    </row>
    <row r="4" spans="2:3" ht="13.5" thickBot="1">
      <c r="B4" s="45" t="s">
        <v>48</v>
      </c>
      <c r="C4"/>
    </row>
    <row r="5" spans="2:3" ht="17.25" thickBot="1" thickTop="1">
      <c r="B5" s="40" t="s">
        <v>3</v>
      </c>
      <c r="C5" s="41" t="s">
        <v>14</v>
      </c>
    </row>
    <row r="6" spans="2:3" ht="13.5" thickTop="1">
      <c r="B6" s="42">
        <v>2.3</v>
      </c>
      <c r="C6" s="44">
        <v>15</v>
      </c>
    </row>
    <row r="7" spans="2:3" ht="12.75">
      <c r="B7" s="42">
        <v>3</v>
      </c>
      <c r="C7" s="44">
        <v>30</v>
      </c>
    </row>
    <row r="8" spans="2:3" ht="12.75">
      <c r="B8" s="42">
        <v>4</v>
      </c>
      <c r="C8" s="44">
        <v>45</v>
      </c>
    </row>
    <row r="9" spans="2:3" ht="12.75">
      <c r="B9" s="42">
        <v>6</v>
      </c>
      <c r="C9" s="44">
        <v>60</v>
      </c>
    </row>
    <row r="10" spans="2:3" ht="12.75">
      <c r="B10" s="42">
        <v>10</v>
      </c>
      <c r="C10" s="44">
        <v>75</v>
      </c>
    </row>
    <row r="11" spans="1:21" ht="13.5" thickBot="1">
      <c r="A11" s="1"/>
      <c r="B11" s="43">
        <v>20</v>
      </c>
      <c r="C11" s="39"/>
      <c r="U11" s="3" t="s">
        <v>45</v>
      </c>
    </row>
    <row r="12" ht="14.25" thickBot="1" thickTop="1"/>
    <row r="13" spans="2:24" ht="17.25" thickBot="1" thickTop="1">
      <c r="B13" s="130" t="s">
        <v>46</v>
      </c>
      <c r="C13" s="106" t="s">
        <v>13</v>
      </c>
      <c r="D13" s="46" t="s">
        <v>14</v>
      </c>
      <c r="E13" s="7"/>
      <c r="F13" s="8"/>
      <c r="G13" s="8"/>
      <c r="H13" s="8"/>
      <c r="I13" s="8"/>
      <c r="J13" s="8"/>
      <c r="K13" s="8"/>
      <c r="L13" s="8"/>
      <c r="M13" s="9"/>
      <c r="N13" s="8" t="s">
        <v>15</v>
      </c>
      <c r="O13" s="8"/>
      <c r="P13" s="8"/>
      <c r="Q13" s="8"/>
      <c r="R13" s="8"/>
      <c r="S13" s="8"/>
      <c r="T13" s="9"/>
      <c r="U13" s="7" t="s">
        <v>47</v>
      </c>
      <c r="V13" s="35"/>
      <c r="W13" s="8" t="s">
        <v>42</v>
      </c>
      <c r="X13" s="10"/>
    </row>
    <row r="14" spans="2:24" ht="21.75" thickBot="1" thickTop="1">
      <c r="B14" s="128"/>
      <c r="C14" s="107" t="s">
        <v>18</v>
      </c>
      <c r="D14" s="47" t="s">
        <v>19</v>
      </c>
      <c r="E14" s="11" t="s">
        <v>20</v>
      </c>
      <c r="F14" s="11" t="s">
        <v>21</v>
      </c>
      <c r="G14" s="11" t="s">
        <v>22</v>
      </c>
      <c r="H14" s="11" t="s">
        <v>23</v>
      </c>
      <c r="I14" s="12" t="s">
        <v>24</v>
      </c>
      <c r="J14" s="12" t="s">
        <v>25</v>
      </c>
      <c r="K14" s="12" t="s">
        <v>26</v>
      </c>
      <c r="L14" s="11" t="s">
        <v>27</v>
      </c>
      <c r="M14" s="13"/>
      <c r="N14" s="11" t="s">
        <v>28</v>
      </c>
      <c r="O14" s="14" t="s">
        <v>29</v>
      </c>
      <c r="P14" s="11" t="s">
        <v>30</v>
      </c>
      <c r="Q14" s="14" t="s">
        <v>31</v>
      </c>
      <c r="R14" s="14" t="s">
        <v>32</v>
      </c>
      <c r="S14" s="14" t="s">
        <v>33</v>
      </c>
      <c r="T14" s="15"/>
      <c r="U14" s="36" t="s">
        <v>40</v>
      </c>
      <c r="V14" s="37" t="s">
        <v>41</v>
      </c>
      <c r="W14" s="36" t="s">
        <v>43</v>
      </c>
      <c r="X14" s="38" t="s">
        <v>44</v>
      </c>
    </row>
    <row r="15" spans="2:24" ht="13.5" thickTop="1">
      <c r="B15" s="126">
        <f>B$6</f>
        <v>2.3</v>
      </c>
      <c r="C15" s="131">
        <f>C6</f>
        <v>15</v>
      </c>
      <c r="D15" s="48">
        <f aca="true" t="shared" si="0" ref="D15:D44">2*PI()*C15/360</f>
        <v>0.2617993877991494</v>
      </c>
      <c r="E15" s="24">
        <f aca="true" t="shared" si="1" ref="E15:E44">(COS(D15)+1)/2</f>
        <v>0.9829629131445341</v>
      </c>
      <c r="F15" s="25">
        <f aca="true" t="shared" si="2" ref="F15:F44">(COS(D15)-1)/2</f>
        <v>-0.017037086855465844</v>
      </c>
      <c r="G15" s="25">
        <f aca="true" t="shared" si="3" ref="G15:G44">0.7071*SIN(D15)</f>
        <v>0.1830109467919924</v>
      </c>
      <c r="H15" s="25">
        <f aca="true" t="shared" si="4" ref="H15:H44">COS(D15)</f>
        <v>0.9659258262890683</v>
      </c>
      <c r="I15" s="25">
        <f aca="true" t="shared" si="5" ref="I15:I44">((B15-1)*G15*G15)/($B15-($B15-1)*G15*G15)</f>
        <v>0.01929612143473775</v>
      </c>
      <c r="J15" s="25">
        <f aca="true" t="shared" si="6" ref="J15:J44">((B15-1)*G15*(E15+F15))/($B15-($B15-1)*G15*G15)</f>
        <v>0.10184430148983192</v>
      </c>
      <c r="K15" s="25">
        <f aca="true" t="shared" si="7" ref="K15:K44">((B15-1)*G15*H15)/($B15-($B15-1)*H15*(E15+F15))</f>
        <v>0.21139820688474922</v>
      </c>
      <c r="L15" s="26">
        <f aca="true" t="shared" si="8" ref="L15:L44">(1+I15)*(1-I15-2*J15*K15)</f>
        <v>0.9557373747486771</v>
      </c>
      <c r="M15" s="2"/>
      <c r="N15" s="24">
        <f aca="true" t="shared" si="9" ref="N15:N44">(1-J15*K15)/(L15*($B15-($B15-1)*G15*G15))</f>
        <v>0.45371340691949535</v>
      </c>
      <c r="O15" s="25">
        <f aca="true" t="shared" si="10" ref="O15:O44">(I15-J15*K15)/(L15*($B15-($B15-1)*G15*G15))</f>
        <v>-0.0010357041759356455</v>
      </c>
      <c r="P15" s="25">
        <f aca="true" t="shared" si="11" ref="P15:P44">K15*(1+I15)/(L15*($B15-($B15-1)*G15*G15))</f>
        <v>0.0999161374617693</v>
      </c>
      <c r="Q15" s="25">
        <f aca="true" t="shared" si="12" ref="Q15:Q44">(1-I15*I15)/(L15*($B15-($B15-1)*H15*(E15+F15)))</f>
        <v>0.9621367332938124</v>
      </c>
      <c r="R15" s="25">
        <f aca="true" t="shared" si="13" ref="R15:R44">J15/((J15+K15+2*J15*K15)*($B15-($B15-1)*H15*(E15+F15)))</f>
        <v>0.2629394073881757</v>
      </c>
      <c r="S15" s="26">
        <f aca="true" t="shared" si="14" ref="S15:S44">(N15-O15)/2</f>
        <v>0.2273745555477155</v>
      </c>
      <c r="T15" s="2"/>
      <c r="U15" s="24">
        <f aca="true" t="shared" si="15" ref="U15:U44">(Q15/R15)^(1/2)</f>
        <v>1.91289247192965</v>
      </c>
      <c r="V15" s="26">
        <f aca="true" t="shared" si="16" ref="V15:V44">(N15/Q15)^0.5</f>
        <v>0.6867084767334098</v>
      </c>
      <c r="W15" s="25">
        <f>(R15)^(1/2)</f>
        <v>0.5127761766971782</v>
      </c>
      <c r="X15" s="26">
        <f>(N15)^(1/2)</f>
        <v>0.673582516785802</v>
      </c>
    </row>
    <row r="16" spans="2:24" ht="12.75">
      <c r="B16" s="126">
        <f>B$6</f>
        <v>2.3</v>
      </c>
      <c r="C16" s="127">
        <f>C7</f>
        <v>30</v>
      </c>
      <c r="D16" s="49">
        <f t="shared" si="0"/>
        <v>0.5235987755982988</v>
      </c>
      <c r="E16" s="27">
        <f t="shared" si="1"/>
        <v>0.9330127018922194</v>
      </c>
      <c r="F16" s="28">
        <f t="shared" si="2"/>
        <v>-0.06698729810778065</v>
      </c>
      <c r="G16" s="28">
        <f t="shared" si="3"/>
        <v>0.3535499999999999</v>
      </c>
      <c r="H16" s="28">
        <f t="shared" si="4"/>
        <v>0.8660254037844387</v>
      </c>
      <c r="I16" s="28">
        <f t="shared" si="5"/>
        <v>0.0760218228346122</v>
      </c>
      <c r="J16" s="28">
        <f t="shared" si="6"/>
        <v>0.18621646108548753</v>
      </c>
      <c r="K16" s="28">
        <f t="shared" si="7"/>
        <v>0.3004062384606677</v>
      </c>
      <c r="L16" s="29">
        <f t="shared" si="8"/>
        <v>0.8738340984949153</v>
      </c>
      <c r="M16" s="2"/>
      <c r="N16" s="27">
        <f t="shared" si="9"/>
        <v>0.5054329871008663</v>
      </c>
      <c r="O16" s="28">
        <f t="shared" si="10"/>
        <v>0.010751144539923858</v>
      </c>
      <c r="P16" s="28">
        <f t="shared" si="11"/>
        <v>0.1730590368714435</v>
      </c>
      <c r="Q16" s="28">
        <f t="shared" si="12"/>
        <v>0.8586930097284283</v>
      </c>
      <c r="R16" s="28">
        <f t="shared" si="13"/>
        <v>0.2348200767624788</v>
      </c>
      <c r="S16" s="29">
        <f t="shared" si="14"/>
        <v>0.2473409212804712</v>
      </c>
      <c r="T16" s="2"/>
      <c r="U16" s="27">
        <f t="shared" si="15"/>
        <v>1.9122794188311854</v>
      </c>
      <c r="V16" s="29">
        <f t="shared" si="16"/>
        <v>0.7672074786353924</v>
      </c>
      <c r="W16" s="28">
        <f aca="true" t="shared" si="17" ref="W16:W75">(R16)^(1/2)</f>
        <v>0.4845823735573538</v>
      </c>
      <c r="X16" s="29">
        <f aca="true" t="shared" si="18" ref="X16:X75">(N16)^(1/2)</f>
        <v>0.7109381035651882</v>
      </c>
    </row>
    <row r="17" spans="2:24" ht="12.75">
      <c r="B17" s="126">
        <f>B$6</f>
        <v>2.3</v>
      </c>
      <c r="C17" s="127">
        <f>C8</f>
        <v>45</v>
      </c>
      <c r="D17" s="49">
        <f t="shared" si="0"/>
        <v>0.7853981633974483</v>
      </c>
      <c r="E17" s="27">
        <f t="shared" si="1"/>
        <v>0.8535533905932737</v>
      </c>
      <c r="F17" s="28">
        <f t="shared" si="2"/>
        <v>-0.1464466094067262</v>
      </c>
      <c r="G17" s="28">
        <f t="shared" si="3"/>
        <v>0.49999520497700767</v>
      </c>
      <c r="H17" s="28">
        <f t="shared" si="4"/>
        <v>0.7071067811865476</v>
      </c>
      <c r="I17" s="28">
        <f t="shared" si="5"/>
        <v>0.1645532864592854</v>
      </c>
      <c r="J17" s="28">
        <f t="shared" si="6"/>
        <v>0.23271572119825404</v>
      </c>
      <c r="K17" s="28">
        <f t="shared" si="7"/>
        <v>0.2785545454545454</v>
      </c>
      <c r="L17" s="29">
        <f t="shared" si="8"/>
        <v>0.8219401603354556</v>
      </c>
      <c r="M17" s="2"/>
      <c r="N17" s="27">
        <f t="shared" si="9"/>
        <v>0.5760824847187933</v>
      </c>
      <c r="O17" s="28">
        <f t="shared" si="10"/>
        <v>0.06143472870571355</v>
      </c>
      <c r="P17" s="28">
        <f t="shared" si="11"/>
        <v>0.19983011741357826</v>
      </c>
      <c r="Q17" s="28">
        <f t="shared" si="12"/>
        <v>0.7173877811091416</v>
      </c>
      <c r="R17" s="28">
        <f t="shared" si="13"/>
        <v>0.22005898210749347</v>
      </c>
      <c r="S17" s="29">
        <f t="shared" si="14"/>
        <v>0.2573238780065399</v>
      </c>
      <c r="T17" s="2"/>
      <c r="U17" s="27">
        <f t="shared" si="15"/>
        <v>1.8055413449673003</v>
      </c>
      <c r="V17" s="29">
        <f t="shared" si="16"/>
        <v>0.896118303252475</v>
      </c>
      <c r="W17" s="28">
        <f t="shared" si="17"/>
        <v>0.46910444690654285</v>
      </c>
      <c r="X17" s="29">
        <f t="shared" si="18"/>
        <v>0.7590009780749912</v>
      </c>
    </row>
    <row r="18" spans="2:24" ht="12.75">
      <c r="B18" s="126">
        <f>B$6</f>
        <v>2.3</v>
      </c>
      <c r="C18" s="127">
        <f>C9</f>
        <v>60</v>
      </c>
      <c r="D18" s="49">
        <f t="shared" si="0"/>
        <v>1.0471975511965976</v>
      </c>
      <c r="E18" s="27">
        <f t="shared" si="1"/>
        <v>0.75</v>
      </c>
      <c r="F18" s="28">
        <f t="shared" si="2"/>
        <v>-0.24999999999999994</v>
      </c>
      <c r="G18" s="28">
        <f t="shared" si="3"/>
        <v>0.6123665630159765</v>
      </c>
      <c r="H18" s="28">
        <f t="shared" si="4"/>
        <v>0.5000000000000001</v>
      </c>
      <c r="I18" s="28">
        <f t="shared" si="5"/>
        <v>0.2689589709883483</v>
      </c>
      <c r="J18" s="28">
        <f t="shared" si="6"/>
        <v>0.21960618625525055</v>
      </c>
      <c r="K18" s="28">
        <f t="shared" si="7"/>
        <v>0.20153836251158724</v>
      </c>
      <c r="L18" s="29">
        <f t="shared" si="8"/>
        <v>0.8153351810938769</v>
      </c>
      <c r="M18" s="2"/>
      <c r="N18" s="27">
        <f t="shared" si="9"/>
        <v>0.6467311015659046</v>
      </c>
      <c r="O18" s="28">
        <f t="shared" si="10"/>
        <v>0.15205000575474628</v>
      </c>
      <c r="P18" s="28">
        <f t="shared" si="11"/>
        <v>0.17305687938477693</v>
      </c>
      <c r="Q18" s="28">
        <f t="shared" si="12"/>
        <v>0.5760843141091969</v>
      </c>
      <c r="R18" s="28">
        <f t="shared" si="13"/>
        <v>0.2181697966846873</v>
      </c>
      <c r="S18" s="29">
        <f t="shared" si="14"/>
        <v>0.2473405479055792</v>
      </c>
      <c r="T18" s="2"/>
      <c r="U18" s="27">
        <f t="shared" si="15"/>
        <v>1.6249713625448745</v>
      </c>
      <c r="V18" s="29">
        <f t="shared" si="16"/>
        <v>1.0595436384850685</v>
      </c>
      <c r="W18" s="28">
        <f t="shared" si="17"/>
        <v>0.4670864980757711</v>
      </c>
      <c r="X18" s="29">
        <f t="shared" si="18"/>
        <v>0.8041959348106061</v>
      </c>
    </row>
    <row r="19" spans="2:24" ht="12.75">
      <c r="B19" s="126">
        <f>B$6</f>
        <v>2.3</v>
      </c>
      <c r="C19" s="127">
        <f>C10</f>
        <v>75</v>
      </c>
      <c r="D19" s="49">
        <f t="shared" si="0"/>
        <v>1.3089969389957472</v>
      </c>
      <c r="E19" s="27">
        <f t="shared" si="1"/>
        <v>0.6294095225512604</v>
      </c>
      <c r="F19" s="28">
        <f t="shared" si="2"/>
        <v>-0.37059047744873963</v>
      </c>
      <c r="G19" s="28">
        <f t="shared" si="3"/>
        <v>0.6830061517690001</v>
      </c>
      <c r="H19" s="28">
        <f t="shared" si="4"/>
        <v>0.25881904510252074</v>
      </c>
      <c r="I19" s="28">
        <f t="shared" si="5"/>
        <v>0.35809123768043044</v>
      </c>
      <c r="J19" s="28">
        <f t="shared" si="6"/>
        <v>0.13569545743619368</v>
      </c>
      <c r="K19" s="28">
        <f t="shared" si="7"/>
        <v>0.10384824673956868</v>
      </c>
      <c r="L19" s="29">
        <f t="shared" si="8"/>
        <v>0.8334949409042453</v>
      </c>
      <c r="M19" s="2"/>
      <c r="N19" s="27">
        <f t="shared" si="9"/>
        <v>0.6984489202056434</v>
      </c>
      <c r="O19" s="28">
        <f t="shared" si="10"/>
        <v>0.2437002402464014</v>
      </c>
      <c r="P19" s="28">
        <f t="shared" si="11"/>
        <v>0.09991397997510251</v>
      </c>
      <c r="Q19" s="28">
        <f t="shared" si="12"/>
        <v>0.4726441137824971</v>
      </c>
      <c r="R19" s="28">
        <f t="shared" si="13"/>
        <v>0.22903814873726233</v>
      </c>
      <c r="S19" s="29">
        <f t="shared" si="14"/>
        <v>0.227374339979621</v>
      </c>
      <c r="T19" s="2"/>
      <c r="U19" s="27">
        <f t="shared" si="15"/>
        <v>1.4365250859747785</v>
      </c>
      <c r="V19" s="29">
        <f t="shared" si="16"/>
        <v>1.2156266103347566</v>
      </c>
      <c r="W19" s="28">
        <f t="shared" si="17"/>
        <v>0.4785793024539009</v>
      </c>
      <c r="X19" s="29">
        <f t="shared" si="18"/>
        <v>0.8357325650024914</v>
      </c>
    </row>
    <row r="20" spans="2:24" ht="12.75">
      <c r="B20" s="126">
        <f>B$7</f>
        <v>3</v>
      </c>
      <c r="C20" s="127">
        <f>C6</f>
        <v>15</v>
      </c>
      <c r="D20" s="49">
        <f t="shared" si="0"/>
        <v>0.2617993877991494</v>
      </c>
      <c r="E20" s="27">
        <f t="shared" si="1"/>
        <v>0.9829629131445341</v>
      </c>
      <c r="F20" s="28">
        <f t="shared" si="2"/>
        <v>-0.017037086855465844</v>
      </c>
      <c r="G20" s="28">
        <f t="shared" si="3"/>
        <v>0.1830109467919924</v>
      </c>
      <c r="H20" s="28">
        <f t="shared" si="4"/>
        <v>0.9659258262890683</v>
      </c>
      <c r="I20" s="28">
        <f t="shared" si="5"/>
        <v>0.022838627294298745</v>
      </c>
      <c r="J20" s="28">
        <f t="shared" si="6"/>
        <v>0.12054153222663308</v>
      </c>
      <c r="K20" s="28">
        <f t="shared" si="7"/>
        <v>0.3117794712332271</v>
      </c>
      <c r="L20" s="29">
        <f t="shared" si="8"/>
        <v>0.9225969870256793</v>
      </c>
      <c r="M20" s="2"/>
      <c r="N20" s="27">
        <f t="shared" si="9"/>
        <v>0.3556619470541305</v>
      </c>
      <c r="O20" s="28">
        <f t="shared" si="10"/>
        <v>-0.00544855990206768</v>
      </c>
      <c r="P20" s="28">
        <f t="shared" si="11"/>
        <v>0.11784969716955791</v>
      </c>
      <c r="Q20" s="28">
        <f t="shared" si="12"/>
        <v>0.9553402029322535</v>
      </c>
      <c r="R20" s="28">
        <f t="shared" si="13"/>
        <v>0.209464064738299</v>
      </c>
      <c r="S20" s="29">
        <f t="shared" si="14"/>
        <v>0.1805552534780991</v>
      </c>
      <c r="T20" s="2"/>
      <c r="U20" s="27">
        <f t="shared" si="15"/>
        <v>2.135621398007456</v>
      </c>
      <c r="V20" s="29">
        <f t="shared" si="16"/>
        <v>0.6101542964196478</v>
      </c>
      <c r="W20" s="28">
        <f t="shared" si="17"/>
        <v>0.4576724426249619</v>
      </c>
      <c r="X20" s="29">
        <f t="shared" si="18"/>
        <v>0.5963739993109446</v>
      </c>
    </row>
    <row r="21" spans="2:24" ht="12.75">
      <c r="B21" s="126">
        <f>B$7</f>
        <v>3</v>
      </c>
      <c r="C21" s="127">
        <f>C7</f>
        <v>30</v>
      </c>
      <c r="D21" s="49">
        <f t="shared" si="0"/>
        <v>0.5235987755982988</v>
      </c>
      <c r="E21" s="27">
        <f t="shared" si="1"/>
        <v>0.9330127018922194</v>
      </c>
      <c r="F21" s="28">
        <f t="shared" si="2"/>
        <v>-0.06698729810778065</v>
      </c>
      <c r="G21" s="28">
        <f t="shared" si="3"/>
        <v>0.3535499999999999</v>
      </c>
      <c r="H21" s="28">
        <f t="shared" si="4"/>
        <v>0.8660254037844387</v>
      </c>
      <c r="I21" s="28">
        <f t="shared" si="5"/>
        <v>0.09090718876364719</v>
      </c>
      <c r="J21" s="28">
        <f t="shared" si="6"/>
        <v>0.2226783619175386</v>
      </c>
      <c r="K21" s="28">
        <f t="shared" si="7"/>
        <v>0.40824437534398444</v>
      </c>
      <c r="L21" s="29">
        <f t="shared" si="8"/>
        <v>0.7933932715659774</v>
      </c>
      <c r="M21" s="2"/>
      <c r="N21" s="27">
        <f t="shared" si="9"/>
        <v>0.41666426918965843</v>
      </c>
      <c r="O21" s="28">
        <f t="shared" si="10"/>
        <v>-2.5442411350930005E-17</v>
      </c>
      <c r="P21" s="28">
        <f t="shared" si="11"/>
        <v>0.20412023015898498</v>
      </c>
      <c r="Q21" s="28">
        <f t="shared" si="12"/>
        <v>0.8333285383793172</v>
      </c>
      <c r="R21" s="28">
        <f t="shared" si="13"/>
        <v>0.1826571453143654</v>
      </c>
      <c r="S21" s="29">
        <f t="shared" si="14"/>
        <v>0.20833213459482922</v>
      </c>
      <c r="T21" s="2"/>
      <c r="U21" s="27">
        <f t="shared" si="15"/>
        <v>2.135943667268259</v>
      </c>
      <c r="V21" s="29">
        <f t="shared" si="16"/>
        <v>0.7071067811865474</v>
      </c>
      <c r="W21" s="28">
        <f t="shared" si="17"/>
        <v>0.4273840723685961</v>
      </c>
      <c r="X21" s="29">
        <f t="shared" si="18"/>
        <v>0.6454953672875262</v>
      </c>
    </row>
    <row r="22" spans="2:24" ht="12.75">
      <c r="B22" s="126">
        <f>B$7</f>
        <v>3</v>
      </c>
      <c r="C22" s="127">
        <f>C8</f>
        <v>45</v>
      </c>
      <c r="D22" s="49">
        <f t="shared" si="0"/>
        <v>0.7853981633974483</v>
      </c>
      <c r="E22" s="27">
        <f t="shared" si="1"/>
        <v>0.8535533905932737</v>
      </c>
      <c r="F22" s="28">
        <f t="shared" si="2"/>
        <v>-0.1464466094067262</v>
      </c>
      <c r="G22" s="28">
        <f t="shared" si="3"/>
        <v>0.49999520497700767</v>
      </c>
      <c r="H22" s="28">
        <f t="shared" si="4"/>
        <v>0.7071067811865476</v>
      </c>
      <c r="I22" s="28">
        <f t="shared" si="5"/>
        <v>0.1999953968176577</v>
      </c>
      <c r="J22" s="28">
        <f t="shared" si="6"/>
        <v>0.28283891502992187</v>
      </c>
      <c r="K22" s="28">
        <f t="shared" si="7"/>
        <v>0.35355</v>
      </c>
      <c r="L22" s="29">
        <f t="shared" si="8"/>
        <v>0.7200082856858374</v>
      </c>
      <c r="M22" s="2"/>
      <c r="N22" s="27">
        <f t="shared" si="9"/>
        <v>0.4999936067892884</v>
      </c>
      <c r="O22" s="28">
        <f t="shared" si="10"/>
        <v>0.05555342448531833</v>
      </c>
      <c r="P22" s="28">
        <f t="shared" si="11"/>
        <v>0.23569547936070578</v>
      </c>
      <c r="Q22" s="28">
        <f t="shared" si="12"/>
        <v>0.666660273455955</v>
      </c>
      <c r="R22" s="28">
        <f t="shared" si="13"/>
        <v>0.169084301931207</v>
      </c>
      <c r="S22" s="29">
        <f t="shared" si="14"/>
        <v>0.22222009115198504</v>
      </c>
      <c r="T22" s="2"/>
      <c r="U22" s="27">
        <f t="shared" si="15"/>
        <v>1.9856405975264588</v>
      </c>
      <c r="V22" s="29">
        <f t="shared" si="16"/>
        <v>0.8660240195993364</v>
      </c>
      <c r="W22" s="28">
        <f t="shared" si="17"/>
        <v>0.41119861615915854</v>
      </c>
      <c r="X22" s="29">
        <f t="shared" si="18"/>
        <v>0.7071022604894489</v>
      </c>
    </row>
    <row r="23" spans="2:24" ht="12.75">
      <c r="B23" s="126">
        <f>B$7</f>
        <v>3</v>
      </c>
      <c r="C23" s="127">
        <f>C9</f>
        <v>60</v>
      </c>
      <c r="D23" s="49">
        <f t="shared" si="0"/>
        <v>1.0471975511965976</v>
      </c>
      <c r="E23" s="27">
        <f t="shared" si="1"/>
        <v>0.75</v>
      </c>
      <c r="F23" s="28">
        <f t="shared" si="2"/>
        <v>-0.24999999999999994</v>
      </c>
      <c r="G23" s="28">
        <f t="shared" si="3"/>
        <v>0.6123665630159765</v>
      </c>
      <c r="H23" s="28">
        <f t="shared" si="4"/>
        <v>0.5000000000000001</v>
      </c>
      <c r="I23" s="28">
        <f t="shared" si="5"/>
        <v>0.333324808943388</v>
      </c>
      <c r="J23" s="28">
        <f t="shared" si="6"/>
        <v>0.2721611768788654</v>
      </c>
      <c r="K23" s="28">
        <f t="shared" si="7"/>
        <v>0.24494662520639063</v>
      </c>
      <c r="L23" s="29">
        <f t="shared" si="8"/>
        <v>0.7111224768626401</v>
      </c>
      <c r="M23" s="2"/>
      <c r="N23" s="27">
        <f t="shared" si="9"/>
        <v>0.5833213461782037</v>
      </c>
      <c r="O23" s="28">
        <f t="shared" si="10"/>
        <v>0.1666586752299135</v>
      </c>
      <c r="P23" s="28">
        <f t="shared" si="11"/>
        <v>0.20411631524560253</v>
      </c>
      <c r="Q23" s="28">
        <f t="shared" si="12"/>
        <v>0.4999952051379482</v>
      </c>
      <c r="R23" s="28">
        <f t="shared" si="13"/>
        <v>0.16737108943157347</v>
      </c>
      <c r="S23" s="29">
        <f t="shared" si="14"/>
        <v>0.20833133547414512</v>
      </c>
      <c r="T23" s="2"/>
      <c r="U23" s="27">
        <f t="shared" si="15"/>
        <v>1.7283937940833585</v>
      </c>
      <c r="V23" s="29">
        <f t="shared" si="16"/>
        <v>1.0801175307554467</v>
      </c>
      <c r="W23" s="28">
        <f t="shared" si="17"/>
        <v>0.40911011895524346</v>
      </c>
      <c r="X23" s="29">
        <f t="shared" si="18"/>
        <v>0.763754768350551</v>
      </c>
    </row>
    <row r="24" spans="2:24" ht="12.75">
      <c r="B24" s="126">
        <f>B$7</f>
        <v>3</v>
      </c>
      <c r="C24" s="127">
        <f>C10</f>
        <v>75</v>
      </c>
      <c r="D24" s="49">
        <f t="shared" si="0"/>
        <v>1.3089969389957472</v>
      </c>
      <c r="E24" s="27">
        <f t="shared" si="1"/>
        <v>0.6294095225512604</v>
      </c>
      <c r="F24" s="28">
        <f t="shared" si="2"/>
        <v>-0.37059047744873963</v>
      </c>
      <c r="G24" s="28">
        <f t="shared" si="3"/>
        <v>0.6830061517690001</v>
      </c>
      <c r="H24" s="28">
        <f t="shared" si="4"/>
        <v>0.25881904510252074</v>
      </c>
      <c r="I24" s="28">
        <f t="shared" si="5"/>
        <v>0.4513751633216457</v>
      </c>
      <c r="J24" s="28">
        <f t="shared" si="6"/>
        <v>0.1710445629974559</v>
      </c>
      <c r="K24" s="28">
        <f t="shared" si="7"/>
        <v>0.12335899030523435</v>
      </c>
      <c r="L24" s="29">
        <f t="shared" si="8"/>
        <v>0.7350127650547614</v>
      </c>
      <c r="M24" s="2"/>
      <c r="N24" s="27">
        <f t="shared" si="9"/>
        <v>0.6443204718923013</v>
      </c>
      <c r="O24" s="28">
        <f t="shared" si="10"/>
        <v>0.28321088768118774</v>
      </c>
      <c r="P24" s="28">
        <f t="shared" si="11"/>
        <v>0.11784578225617474</v>
      </c>
      <c r="Q24" s="28">
        <f t="shared" si="12"/>
        <v>0.37798993379572327</v>
      </c>
      <c r="R24" s="28">
        <f t="shared" si="13"/>
        <v>0.17730085904720996</v>
      </c>
      <c r="S24" s="29">
        <f t="shared" si="14"/>
        <v>0.1805547921055568</v>
      </c>
      <c r="T24" s="2"/>
      <c r="U24" s="27">
        <f t="shared" si="15"/>
        <v>1.4601070477838023</v>
      </c>
      <c r="V24" s="29">
        <f t="shared" si="16"/>
        <v>1.3056021241741593</v>
      </c>
      <c r="W24" s="28">
        <f t="shared" si="17"/>
        <v>0.42107108550363553</v>
      </c>
      <c r="X24" s="29">
        <f t="shared" si="18"/>
        <v>0.8026957530050233</v>
      </c>
    </row>
    <row r="25" spans="2:24" ht="12.75">
      <c r="B25" s="126">
        <f>B$8</f>
        <v>4</v>
      </c>
      <c r="C25" s="127">
        <f>C6</f>
        <v>15</v>
      </c>
      <c r="D25" s="49">
        <f t="shared" si="0"/>
        <v>0.2617993877991494</v>
      </c>
      <c r="E25" s="27">
        <f t="shared" si="1"/>
        <v>0.9829629131445341</v>
      </c>
      <c r="F25" s="28">
        <f t="shared" si="2"/>
        <v>-0.017037086855465844</v>
      </c>
      <c r="G25" s="28">
        <f t="shared" si="3"/>
        <v>0.1830109467919924</v>
      </c>
      <c r="H25" s="28">
        <f t="shared" si="4"/>
        <v>0.9659258262890683</v>
      </c>
      <c r="I25" s="28">
        <f t="shared" si="5"/>
        <v>0.025767016115780403</v>
      </c>
      <c r="J25" s="28">
        <f t="shared" si="6"/>
        <v>0.13599747320540026</v>
      </c>
      <c r="K25" s="28">
        <f t="shared" si="7"/>
        <v>0.44158353608613116</v>
      </c>
      <c r="L25" s="29">
        <f t="shared" si="8"/>
        <v>0.8761327332433578</v>
      </c>
      <c r="M25" s="2"/>
      <c r="N25" s="27">
        <f t="shared" si="9"/>
        <v>0.2751196581618315</v>
      </c>
      <c r="O25" s="28">
        <f t="shared" si="10"/>
        <v>-0.01003578203643751</v>
      </c>
      <c r="P25" s="28">
        <f t="shared" si="11"/>
        <v>0.13258073897428557</v>
      </c>
      <c r="Q25" s="28">
        <f t="shared" si="12"/>
        <v>0.9497568292420605</v>
      </c>
      <c r="R25" s="28">
        <f t="shared" si="13"/>
        <v>0.16230781260331417</v>
      </c>
      <c r="S25" s="29">
        <f t="shared" si="14"/>
        <v>0.1425777200991345</v>
      </c>
      <c r="T25" s="2"/>
      <c r="U25" s="27">
        <f t="shared" si="15"/>
        <v>2.4190035186655057</v>
      </c>
      <c r="V25" s="29">
        <f t="shared" si="16"/>
        <v>0.5382135150138174</v>
      </c>
      <c r="W25" s="28">
        <f t="shared" si="17"/>
        <v>0.4028744377635719</v>
      </c>
      <c r="X25" s="29">
        <f t="shared" si="18"/>
        <v>0.5245185012578979</v>
      </c>
    </row>
    <row r="26" spans="2:24" ht="12.75">
      <c r="B26" s="126">
        <f>B$8</f>
        <v>4</v>
      </c>
      <c r="C26" s="127">
        <f>C7</f>
        <v>30</v>
      </c>
      <c r="D26" s="49">
        <f t="shared" si="0"/>
        <v>0.5235987755982988</v>
      </c>
      <c r="E26" s="27">
        <f t="shared" si="1"/>
        <v>0.9330127018922194</v>
      </c>
      <c r="F26" s="28">
        <f t="shared" si="2"/>
        <v>-0.06698729810778065</v>
      </c>
      <c r="G26" s="28">
        <f t="shared" si="3"/>
        <v>0.3535499999999999</v>
      </c>
      <c r="H26" s="28">
        <f t="shared" si="4"/>
        <v>0.8660254037844387</v>
      </c>
      <c r="I26" s="28">
        <f t="shared" si="5"/>
        <v>0.1034460864728339</v>
      </c>
      <c r="J26" s="28">
        <f t="shared" si="6"/>
        <v>0.25339255779254977</v>
      </c>
      <c r="K26" s="28">
        <f t="shared" si="7"/>
        <v>0.5248856254422657</v>
      </c>
      <c r="L26" s="29">
        <f t="shared" si="8"/>
        <v>0.6957775890464803</v>
      </c>
      <c r="M26" s="2"/>
      <c r="N26" s="27">
        <f t="shared" si="9"/>
        <v>0.3437468533265149</v>
      </c>
      <c r="O26" s="28">
        <f t="shared" si="10"/>
        <v>-0.011718356665814389</v>
      </c>
      <c r="P26" s="28">
        <f t="shared" si="11"/>
        <v>0.22963415784363067</v>
      </c>
      <c r="Q26" s="28">
        <f t="shared" si="12"/>
        <v>0.8124919085538957</v>
      </c>
      <c r="R26" s="28">
        <f t="shared" si="13"/>
        <v>0.13865573769552494</v>
      </c>
      <c r="S26" s="29">
        <f t="shared" si="14"/>
        <v>0.17773260499616464</v>
      </c>
      <c r="T26" s="2"/>
      <c r="U26" s="27">
        <f t="shared" si="15"/>
        <v>2.4206979334240697</v>
      </c>
      <c r="V26" s="29">
        <f t="shared" si="16"/>
        <v>0.6504438973107433</v>
      </c>
      <c r="W26" s="28">
        <f t="shared" si="17"/>
        <v>0.37236505971361616</v>
      </c>
      <c r="X26" s="29">
        <f t="shared" si="18"/>
        <v>0.5862992864796228</v>
      </c>
    </row>
    <row r="27" spans="2:24" ht="12.75">
      <c r="B27" s="126">
        <f>B$8</f>
        <v>4</v>
      </c>
      <c r="C27" s="127">
        <f>C8</f>
        <v>45</v>
      </c>
      <c r="D27" s="49">
        <f t="shared" si="0"/>
        <v>0.7853981633974483</v>
      </c>
      <c r="E27" s="27">
        <f t="shared" si="1"/>
        <v>0.8535533905932737</v>
      </c>
      <c r="F27" s="28">
        <f t="shared" si="2"/>
        <v>-0.1464466094067262</v>
      </c>
      <c r="G27" s="28">
        <f t="shared" si="3"/>
        <v>0.49999520497700767</v>
      </c>
      <c r="H27" s="28">
        <f t="shared" si="4"/>
        <v>0.7071067811865476</v>
      </c>
      <c r="I27" s="28">
        <f t="shared" si="5"/>
        <v>0.2307637832193779</v>
      </c>
      <c r="J27" s="28">
        <f t="shared" si="6"/>
        <v>0.32635240166790824</v>
      </c>
      <c r="K27" s="28">
        <f t="shared" si="7"/>
        <v>0.42425999999999997</v>
      </c>
      <c r="L27" s="29">
        <f t="shared" si="8"/>
        <v>0.6059292281161625</v>
      </c>
      <c r="M27" s="2"/>
      <c r="N27" s="27">
        <f t="shared" si="9"/>
        <v>0.4374910096336527</v>
      </c>
      <c r="O27" s="28">
        <f t="shared" si="10"/>
        <v>0.04687275240841318</v>
      </c>
      <c r="P27" s="28">
        <f t="shared" si="11"/>
        <v>0.265154871494347</v>
      </c>
      <c r="Q27" s="28">
        <f t="shared" si="12"/>
        <v>0.6249892115603832</v>
      </c>
      <c r="R27" s="28">
        <f t="shared" si="13"/>
        <v>0.12704358523725767</v>
      </c>
      <c r="S27" s="29">
        <f t="shared" si="14"/>
        <v>0.1953091286126198</v>
      </c>
      <c r="T27" s="2"/>
      <c r="U27" s="27">
        <f t="shared" si="15"/>
        <v>2.2179915625234132</v>
      </c>
      <c r="V27" s="29">
        <f t="shared" si="16"/>
        <v>0.8366586510796901</v>
      </c>
      <c r="W27" s="28">
        <f t="shared" si="17"/>
        <v>0.3564317399408443</v>
      </c>
      <c r="X27" s="29">
        <f t="shared" si="18"/>
        <v>0.6614310316530763</v>
      </c>
    </row>
    <row r="28" spans="2:24" ht="12.75">
      <c r="B28" s="126">
        <f>B$8</f>
        <v>4</v>
      </c>
      <c r="C28" s="127">
        <f>C9</f>
        <v>60</v>
      </c>
      <c r="D28" s="49">
        <f t="shared" si="0"/>
        <v>1.0471975511965976</v>
      </c>
      <c r="E28" s="27">
        <f t="shared" si="1"/>
        <v>0.75</v>
      </c>
      <c r="F28" s="28">
        <f t="shared" si="2"/>
        <v>-0.24999999999999994</v>
      </c>
      <c r="G28" s="28">
        <f t="shared" si="3"/>
        <v>0.6123665630159765</v>
      </c>
      <c r="H28" s="28">
        <f t="shared" si="4"/>
        <v>0.5000000000000001</v>
      </c>
      <c r="I28" s="28">
        <f t="shared" si="5"/>
        <v>0.39129390586286816</v>
      </c>
      <c r="J28" s="28">
        <f t="shared" si="6"/>
        <v>0.3194932002293693</v>
      </c>
      <c r="K28" s="28">
        <f t="shared" si="7"/>
        <v>0.2826307213919892</v>
      </c>
      <c r="L28" s="29">
        <f t="shared" si="8"/>
        <v>0.5956253130984482</v>
      </c>
      <c r="M28" s="2"/>
      <c r="N28" s="27">
        <f t="shared" si="9"/>
        <v>0.5312324690377985</v>
      </c>
      <c r="O28" s="28">
        <f t="shared" si="10"/>
        <v>0.17577029314862408</v>
      </c>
      <c r="P28" s="28">
        <f t="shared" si="11"/>
        <v>0.22962755155400383</v>
      </c>
      <c r="Q28" s="28">
        <f t="shared" si="12"/>
        <v>0.43749190878667626</v>
      </c>
      <c r="R28" s="28">
        <f t="shared" si="13"/>
        <v>0.12559467088267062</v>
      </c>
      <c r="S28" s="29">
        <f t="shared" si="14"/>
        <v>0.17773108794458722</v>
      </c>
      <c r="T28" s="2"/>
      <c r="U28" s="27">
        <f t="shared" si="15"/>
        <v>1.8663771405836074</v>
      </c>
      <c r="V28" s="29">
        <f t="shared" si="16"/>
        <v>1.1019383378548717</v>
      </c>
      <c r="W28" s="28">
        <f t="shared" si="17"/>
        <v>0.35439338436639956</v>
      </c>
      <c r="X28" s="29">
        <f t="shared" si="18"/>
        <v>0.7288569606155919</v>
      </c>
    </row>
    <row r="29" spans="2:24" ht="12.75">
      <c r="B29" s="126">
        <f>B$8</f>
        <v>4</v>
      </c>
      <c r="C29" s="127">
        <f>C10</f>
        <v>75</v>
      </c>
      <c r="D29" s="49">
        <f t="shared" si="0"/>
        <v>1.3089969389957472</v>
      </c>
      <c r="E29" s="27">
        <f t="shared" si="1"/>
        <v>0.6294095225512604</v>
      </c>
      <c r="F29" s="28">
        <f t="shared" si="2"/>
        <v>-0.37059047744873963</v>
      </c>
      <c r="G29" s="28">
        <f t="shared" si="3"/>
        <v>0.6830061517690001</v>
      </c>
      <c r="H29" s="28">
        <f t="shared" si="4"/>
        <v>0.25881904510252074</v>
      </c>
      <c r="I29" s="28">
        <f t="shared" si="5"/>
        <v>0.5381611297141099</v>
      </c>
      <c r="J29" s="28">
        <f t="shared" si="6"/>
        <v>0.2039313252789088</v>
      </c>
      <c r="K29" s="28">
        <f t="shared" si="7"/>
        <v>0.1395945461056496</v>
      </c>
      <c r="L29" s="29">
        <f t="shared" si="8"/>
        <v>0.6228067768527888</v>
      </c>
      <c r="M29" s="2"/>
      <c r="N29" s="27">
        <f t="shared" si="9"/>
        <v>0.5998542703964944</v>
      </c>
      <c r="O29" s="28">
        <f t="shared" si="10"/>
        <v>0.3147005819384993</v>
      </c>
      <c r="P29" s="28">
        <f t="shared" si="11"/>
        <v>0.13257413268465607</v>
      </c>
      <c r="Q29" s="28">
        <f t="shared" si="12"/>
        <v>0.3002377765381277</v>
      </c>
      <c r="R29" s="28">
        <f t="shared" si="13"/>
        <v>0.13404473742947584</v>
      </c>
      <c r="S29" s="29">
        <f t="shared" si="14"/>
        <v>0.14257684422899755</v>
      </c>
      <c r="T29" s="2"/>
      <c r="U29" s="27">
        <f t="shared" si="15"/>
        <v>1.4966070386838162</v>
      </c>
      <c r="V29" s="29">
        <f t="shared" si="16"/>
        <v>1.4134817642400428</v>
      </c>
      <c r="W29" s="28">
        <f t="shared" si="17"/>
        <v>0.36612120592704794</v>
      </c>
      <c r="X29" s="29">
        <f t="shared" si="18"/>
        <v>0.7745025954743434</v>
      </c>
    </row>
    <row r="30" spans="2:24" ht="12.75">
      <c r="B30" s="126">
        <f>B$9</f>
        <v>6</v>
      </c>
      <c r="C30" s="127">
        <f>C6</f>
        <v>15</v>
      </c>
      <c r="D30" s="49">
        <f t="shared" si="0"/>
        <v>0.2617993877991494</v>
      </c>
      <c r="E30" s="27">
        <f t="shared" si="1"/>
        <v>0.9829629131445341</v>
      </c>
      <c r="F30" s="28">
        <f t="shared" si="2"/>
        <v>-0.017037086855465844</v>
      </c>
      <c r="G30" s="28">
        <f t="shared" si="3"/>
        <v>0.1830109467919924</v>
      </c>
      <c r="H30" s="28">
        <f t="shared" si="4"/>
        <v>0.9659258262890683</v>
      </c>
      <c r="I30" s="28">
        <f t="shared" si="5"/>
        <v>0.028712221046692667</v>
      </c>
      <c r="J30" s="28">
        <f t="shared" si="6"/>
        <v>0.15154216906294085</v>
      </c>
      <c r="K30" s="28">
        <f t="shared" si="7"/>
        <v>0.6621101500066017</v>
      </c>
      <c r="L30" s="29">
        <f t="shared" si="8"/>
        <v>0.7927385606043149</v>
      </c>
      <c r="M30" s="2"/>
      <c r="N30" s="27">
        <f t="shared" si="9"/>
        <v>0.19457732623772192</v>
      </c>
      <c r="O30" s="28">
        <f t="shared" si="10"/>
        <v>-0.015491006925585055</v>
      </c>
      <c r="P30" s="28">
        <f t="shared" si="11"/>
        <v>0.1473115536585161</v>
      </c>
      <c r="Q30" s="28">
        <f t="shared" si="12"/>
        <v>0.9441722568172692</v>
      </c>
      <c r="R30" s="28">
        <f t="shared" si="13"/>
        <v>0.1119166441232237</v>
      </c>
      <c r="S30" s="29">
        <f t="shared" si="14"/>
        <v>0.10503416658165349</v>
      </c>
      <c r="T30" s="2"/>
      <c r="U30" s="27">
        <f t="shared" si="15"/>
        <v>2.904546127798773</v>
      </c>
      <c r="V30" s="29">
        <f t="shared" si="16"/>
        <v>0.4539630425437477</v>
      </c>
      <c r="W30" s="28">
        <f t="shared" si="17"/>
        <v>0.33453945077258634</v>
      </c>
      <c r="X30" s="29">
        <f t="shared" si="18"/>
        <v>0.44110919990147784</v>
      </c>
    </row>
    <row r="31" spans="2:24" ht="12.75">
      <c r="B31" s="126">
        <f>B$9</f>
        <v>6</v>
      </c>
      <c r="C31" s="127">
        <f>C7</f>
        <v>30</v>
      </c>
      <c r="D31" s="49">
        <f t="shared" si="0"/>
        <v>0.5235987755982988</v>
      </c>
      <c r="E31" s="27">
        <f t="shared" si="1"/>
        <v>0.9330127018922194</v>
      </c>
      <c r="F31" s="28">
        <f t="shared" si="2"/>
        <v>-0.06698729810778065</v>
      </c>
      <c r="G31" s="28">
        <f t="shared" si="3"/>
        <v>0.3535499999999999</v>
      </c>
      <c r="H31" s="28">
        <f t="shared" si="4"/>
        <v>0.8660254037844387</v>
      </c>
      <c r="I31" s="28">
        <f t="shared" si="5"/>
        <v>0.11627658021106871</v>
      </c>
      <c r="J31" s="28">
        <f t="shared" si="6"/>
        <v>0.28482102199961673</v>
      </c>
      <c r="K31" s="28">
        <f t="shared" si="7"/>
        <v>0.6804072922399741</v>
      </c>
      <c r="L31" s="29">
        <f t="shared" si="8"/>
        <v>0.5538236791722527</v>
      </c>
      <c r="M31" s="2"/>
      <c r="N31" s="27">
        <f t="shared" si="9"/>
        <v>0.2708288381286058</v>
      </c>
      <c r="O31" s="28">
        <f t="shared" si="10"/>
        <v>-0.026040542865484812</v>
      </c>
      <c r="P31" s="28">
        <f t="shared" si="11"/>
        <v>0.25514661744983685</v>
      </c>
      <c r="Q31" s="28">
        <f t="shared" si="12"/>
        <v>0.7916516826509086</v>
      </c>
      <c r="R31" s="28">
        <f t="shared" si="13"/>
        <v>0.09357298795605161</v>
      </c>
      <c r="S31" s="29">
        <f t="shared" si="14"/>
        <v>0.1484346904970453</v>
      </c>
      <c r="T31" s="2"/>
      <c r="U31" s="27">
        <f t="shared" si="15"/>
        <v>2.9086523804317834</v>
      </c>
      <c r="V31" s="29">
        <f t="shared" si="16"/>
        <v>0.5848983331372903</v>
      </c>
      <c r="W31" s="28">
        <f t="shared" si="17"/>
        <v>0.30589702181625045</v>
      </c>
      <c r="X31" s="29">
        <f t="shared" si="18"/>
        <v>0.5204121809956084</v>
      </c>
    </row>
    <row r="32" spans="2:24" ht="12.75">
      <c r="B32" s="126">
        <f>B$9</f>
        <v>6</v>
      </c>
      <c r="C32" s="127">
        <f>C8</f>
        <v>45</v>
      </c>
      <c r="D32" s="49">
        <f t="shared" si="0"/>
        <v>0.7853981633974483</v>
      </c>
      <c r="E32" s="27">
        <f t="shared" si="1"/>
        <v>0.8535533905932737</v>
      </c>
      <c r="F32" s="28">
        <f t="shared" si="2"/>
        <v>-0.1464466094067262</v>
      </c>
      <c r="G32" s="28">
        <f t="shared" si="3"/>
        <v>0.49999520497700767</v>
      </c>
      <c r="H32" s="28">
        <f t="shared" si="4"/>
        <v>0.7071067811865476</v>
      </c>
      <c r="I32" s="28">
        <f t="shared" si="5"/>
        <v>0.26315151914575324</v>
      </c>
      <c r="J32" s="28">
        <f t="shared" si="6"/>
        <v>0.37215601632831746</v>
      </c>
      <c r="K32" s="28">
        <f t="shared" si="7"/>
        <v>0.5050714285714285</v>
      </c>
      <c r="L32" s="29">
        <f t="shared" si="8"/>
        <v>0.4558937905791809</v>
      </c>
      <c r="M32" s="2"/>
      <c r="N32" s="27">
        <f t="shared" si="9"/>
        <v>0.37498601525390163</v>
      </c>
      <c r="O32" s="28">
        <f t="shared" si="10"/>
        <v>0.034719891431205824</v>
      </c>
      <c r="P32" s="28">
        <f t="shared" si="11"/>
        <v>0.2946108734086197</v>
      </c>
      <c r="Q32" s="28">
        <f t="shared" si="12"/>
        <v>0.5833133551246213</v>
      </c>
      <c r="R32" s="28">
        <f t="shared" si="13"/>
        <v>0.08484985496794596</v>
      </c>
      <c r="S32" s="29">
        <f t="shared" si="14"/>
        <v>0.17013306191134792</v>
      </c>
      <c r="T32" s="2"/>
      <c r="U32" s="27">
        <f t="shared" si="15"/>
        <v>2.6219560506917183</v>
      </c>
      <c r="V32" s="29">
        <f t="shared" si="16"/>
        <v>0.80178250526006</v>
      </c>
      <c r="W32" s="28">
        <f t="shared" si="17"/>
        <v>0.2912899843248064</v>
      </c>
      <c r="X32" s="29">
        <f t="shared" si="18"/>
        <v>0.6123610170919616</v>
      </c>
    </row>
    <row r="33" spans="2:24" ht="12.75">
      <c r="B33" s="126">
        <f>B$9</f>
        <v>6</v>
      </c>
      <c r="C33" s="127">
        <f>C9</f>
        <v>60</v>
      </c>
      <c r="D33" s="49">
        <f t="shared" si="0"/>
        <v>1.0471975511965976</v>
      </c>
      <c r="E33" s="27">
        <f t="shared" si="1"/>
        <v>0.75</v>
      </c>
      <c r="F33" s="28">
        <f t="shared" si="2"/>
        <v>-0.24999999999999994</v>
      </c>
      <c r="G33" s="28">
        <f t="shared" si="3"/>
        <v>0.6123665630159765</v>
      </c>
      <c r="H33" s="28">
        <f t="shared" si="4"/>
        <v>0.5000000000000001</v>
      </c>
      <c r="I33" s="28">
        <f t="shared" si="5"/>
        <v>0.45453277366427314</v>
      </c>
      <c r="J33" s="28">
        <f t="shared" si="6"/>
        <v>0.3711280147512026</v>
      </c>
      <c r="K33" s="28">
        <f t="shared" si="7"/>
        <v>0.32229819106104035</v>
      </c>
      <c r="L33" s="29">
        <f t="shared" si="8"/>
        <v>0.445435317665478</v>
      </c>
      <c r="M33" s="2"/>
      <c r="N33" s="27">
        <f t="shared" si="9"/>
        <v>0.47913819840174654</v>
      </c>
      <c r="O33" s="28">
        <f t="shared" si="10"/>
        <v>0.18227506017879655</v>
      </c>
      <c r="P33" s="28">
        <f t="shared" si="11"/>
        <v>0.25513438404941746</v>
      </c>
      <c r="Q33" s="28">
        <f t="shared" si="12"/>
        <v>0.3749850167026737</v>
      </c>
      <c r="R33" s="28">
        <f t="shared" si="13"/>
        <v>0.08377406325168156</v>
      </c>
      <c r="S33" s="29">
        <f t="shared" si="14"/>
        <v>0.14843156911147498</v>
      </c>
      <c r="T33" s="2"/>
      <c r="U33" s="27">
        <f t="shared" si="15"/>
        <v>2.115690652703844</v>
      </c>
      <c r="V33" s="29">
        <f t="shared" si="16"/>
        <v>1.1303773332872413</v>
      </c>
      <c r="W33" s="28">
        <f t="shared" si="17"/>
        <v>0.28943749455051876</v>
      </c>
      <c r="X33" s="29">
        <f t="shared" si="18"/>
        <v>0.6921980918795909</v>
      </c>
    </row>
    <row r="34" spans="2:24" ht="12.75">
      <c r="B34" s="126">
        <f>B$9</f>
        <v>6</v>
      </c>
      <c r="C34" s="127">
        <f>C10</f>
        <v>75</v>
      </c>
      <c r="D34" s="49">
        <f t="shared" si="0"/>
        <v>1.3089969389957472</v>
      </c>
      <c r="E34" s="27">
        <f t="shared" si="1"/>
        <v>0.6294095225512604</v>
      </c>
      <c r="F34" s="28">
        <f t="shared" si="2"/>
        <v>-0.37059047744873963</v>
      </c>
      <c r="G34" s="28">
        <f t="shared" si="3"/>
        <v>0.6830061517690001</v>
      </c>
      <c r="H34" s="28">
        <f t="shared" si="4"/>
        <v>0.25881904510252074</v>
      </c>
      <c r="I34" s="28">
        <f t="shared" si="5"/>
        <v>0.635986028526123</v>
      </c>
      <c r="J34" s="28">
        <f t="shared" si="6"/>
        <v>0.24100119182725446</v>
      </c>
      <c r="K34" s="28">
        <f t="shared" si="7"/>
        <v>0.15602208139835677</v>
      </c>
      <c r="L34" s="29">
        <f t="shared" si="8"/>
        <v>0.4724906894528149</v>
      </c>
      <c r="M34" s="2"/>
      <c r="N34" s="27">
        <f t="shared" si="9"/>
        <v>0.5553797223377103</v>
      </c>
      <c r="O34" s="28">
        <f t="shared" si="10"/>
        <v>0.345314993440006</v>
      </c>
      <c r="P34" s="28">
        <f t="shared" si="11"/>
        <v>0.14729932025808257</v>
      </c>
      <c r="Q34" s="28">
        <f t="shared" si="12"/>
        <v>0.2224844207450241</v>
      </c>
      <c r="R34" s="28">
        <f t="shared" si="13"/>
        <v>0.09008744028011922</v>
      </c>
      <c r="S34" s="29">
        <f t="shared" si="14"/>
        <v>0.10503236444885214</v>
      </c>
      <c r="T34" s="2"/>
      <c r="U34" s="27">
        <f t="shared" si="15"/>
        <v>1.571511918442457</v>
      </c>
      <c r="V34" s="29">
        <f t="shared" si="16"/>
        <v>1.579956779756054</v>
      </c>
      <c r="W34" s="28">
        <f t="shared" si="17"/>
        <v>0.3001456984201493</v>
      </c>
      <c r="X34" s="29">
        <f t="shared" si="18"/>
        <v>0.7452380306571252</v>
      </c>
    </row>
    <row r="35" spans="2:24" ht="12.75">
      <c r="B35" s="126">
        <f>B$10</f>
        <v>10</v>
      </c>
      <c r="C35" s="127">
        <f>C6</f>
        <v>15</v>
      </c>
      <c r="D35" s="49">
        <f t="shared" si="0"/>
        <v>0.2617993877991494</v>
      </c>
      <c r="E35" s="27">
        <f t="shared" si="1"/>
        <v>0.9829629131445341</v>
      </c>
      <c r="F35" s="28">
        <f t="shared" si="2"/>
        <v>-0.017037086855465844</v>
      </c>
      <c r="G35" s="28">
        <f t="shared" si="3"/>
        <v>0.1830109467919924</v>
      </c>
      <c r="H35" s="28">
        <f t="shared" si="4"/>
        <v>0.9659258262890683</v>
      </c>
      <c r="I35" s="28">
        <f t="shared" si="5"/>
        <v>0.031080590152405482</v>
      </c>
      <c r="J35" s="28">
        <f t="shared" si="6"/>
        <v>0.1640423441917723</v>
      </c>
      <c r="K35" s="28">
        <f t="shared" si="7"/>
        <v>0.9925692249319013</v>
      </c>
      <c r="L35" s="29">
        <f t="shared" si="8"/>
        <v>0.663265938421801</v>
      </c>
      <c r="M35" s="2"/>
      <c r="N35" s="27">
        <f t="shared" si="9"/>
        <v>0.1301433574230177</v>
      </c>
      <c r="O35" s="28">
        <f t="shared" si="10"/>
        <v>-0.02048008621301702</v>
      </c>
      <c r="P35" s="28">
        <f t="shared" si="11"/>
        <v>0.15909566032160996</v>
      </c>
      <c r="Q35" s="28">
        <f t="shared" si="12"/>
        <v>0.939701721940275</v>
      </c>
      <c r="R35" s="28">
        <f t="shared" si="13"/>
        <v>0.06904456792351324</v>
      </c>
      <c r="S35" s="29">
        <f t="shared" si="14"/>
        <v>0.07531172181801736</v>
      </c>
      <c r="T35" s="2"/>
      <c r="U35" s="27">
        <f t="shared" si="15"/>
        <v>3.6891834632787854</v>
      </c>
      <c r="V35" s="29">
        <f t="shared" si="16"/>
        <v>0.372148259237247</v>
      </c>
      <c r="W35" s="28">
        <f t="shared" si="17"/>
        <v>0.2627633306295101</v>
      </c>
      <c r="X35" s="29">
        <f t="shared" si="18"/>
        <v>0.3607538737463781</v>
      </c>
    </row>
    <row r="36" spans="2:24" ht="12.75">
      <c r="B36" s="126">
        <f>B$10</f>
        <v>10</v>
      </c>
      <c r="C36" s="127">
        <f>C7</f>
        <v>30</v>
      </c>
      <c r="D36" s="49">
        <f t="shared" si="0"/>
        <v>0.5235987755982988</v>
      </c>
      <c r="E36" s="27">
        <f t="shared" si="1"/>
        <v>0.9330127018922194</v>
      </c>
      <c r="F36" s="28">
        <f t="shared" si="2"/>
        <v>-0.06698729810778065</v>
      </c>
      <c r="G36" s="28">
        <f t="shared" si="3"/>
        <v>0.3535499999999999</v>
      </c>
      <c r="H36" s="28">
        <f t="shared" si="4"/>
        <v>0.8660254037844387</v>
      </c>
      <c r="I36" s="28">
        <f t="shared" si="5"/>
        <v>0.1267578239304849</v>
      </c>
      <c r="J36" s="28">
        <f t="shared" si="6"/>
        <v>0.31049496719625236</v>
      </c>
      <c r="K36" s="28">
        <f t="shared" si="7"/>
        <v>0.8478921641759679</v>
      </c>
      <c r="L36" s="29">
        <f t="shared" si="8"/>
        <v>0.3906578408157812</v>
      </c>
      <c r="M36" s="2"/>
      <c r="N36" s="27">
        <f t="shared" si="9"/>
        <v>0.2124929876151196</v>
      </c>
      <c r="O36" s="28">
        <f t="shared" si="10"/>
        <v>-0.03937254566529189</v>
      </c>
      <c r="P36" s="28">
        <f t="shared" si="11"/>
        <v>0.275553061864805</v>
      </c>
      <c r="Q36" s="28">
        <f t="shared" si="12"/>
        <v>0.7749708716320356</v>
      </c>
      <c r="R36" s="28">
        <f t="shared" si="13"/>
        <v>0.0567011691468483</v>
      </c>
      <c r="S36" s="29">
        <f t="shared" si="14"/>
        <v>0.12593276664020575</v>
      </c>
      <c r="T36" s="2"/>
      <c r="U36" s="27">
        <f t="shared" si="15"/>
        <v>3.6969764378964682</v>
      </c>
      <c r="V36" s="29">
        <f t="shared" si="16"/>
        <v>0.5236361387049471</v>
      </c>
      <c r="W36" s="28">
        <f t="shared" si="17"/>
        <v>0.23812007296078233</v>
      </c>
      <c r="X36" s="29">
        <f t="shared" si="18"/>
        <v>0.4609696168025823</v>
      </c>
    </row>
    <row r="37" spans="2:24" ht="12.75">
      <c r="B37" s="126">
        <f>B$10</f>
        <v>10</v>
      </c>
      <c r="C37" s="127">
        <f>C8</f>
        <v>45</v>
      </c>
      <c r="D37" s="49">
        <f t="shared" si="0"/>
        <v>0.7853981633974483</v>
      </c>
      <c r="E37" s="27">
        <f t="shared" si="1"/>
        <v>0.8535533905932737</v>
      </c>
      <c r="F37" s="28">
        <f t="shared" si="2"/>
        <v>-0.1464466094067262</v>
      </c>
      <c r="G37" s="28">
        <f t="shared" si="3"/>
        <v>0.49999520497700767</v>
      </c>
      <c r="H37" s="28">
        <f t="shared" si="4"/>
        <v>0.7071067811865476</v>
      </c>
      <c r="I37" s="28">
        <f t="shared" si="5"/>
        <v>0.29031539566956116</v>
      </c>
      <c r="J37" s="28">
        <f t="shared" si="6"/>
        <v>0.410571907325076</v>
      </c>
      <c r="K37" s="28">
        <f t="shared" si="7"/>
        <v>0.5785363636363636</v>
      </c>
      <c r="L37" s="29">
        <f t="shared" si="8"/>
        <v>0.3027377307297686</v>
      </c>
      <c r="M37" s="2"/>
      <c r="N37" s="27">
        <f t="shared" si="9"/>
        <v>0.3249762667984125</v>
      </c>
      <c r="O37" s="28">
        <f t="shared" si="10"/>
        <v>0.022497626679841218</v>
      </c>
      <c r="P37" s="28">
        <f t="shared" si="11"/>
        <v>0.3181675389597122</v>
      </c>
      <c r="Q37" s="28">
        <f t="shared" si="12"/>
        <v>0.5499611638519478</v>
      </c>
      <c r="R37" s="28">
        <f t="shared" si="13"/>
        <v>0.05098413878828232</v>
      </c>
      <c r="S37" s="29">
        <f t="shared" si="14"/>
        <v>0.15123932005928564</v>
      </c>
      <c r="T37" s="2"/>
      <c r="U37" s="27">
        <f t="shared" si="15"/>
        <v>3.284342705207504</v>
      </c>
      <c r="V37" s="29">
        <f t="shared" si="16"/>
        <v>0.7687051868693926</v>
      </c>
      <c r="W37" s="28">
        <f t="shared" si="17"/>
        <v>0.2257966757688924</v>
      </c>
      <c r="X37" s="29">
        <f t="shared" si="18"/>
        <v>0.5700668967747667</v>
      </c>
    </row>
    <row r="38" spans="2:24" ht="12.75">
      <c r="B38" s="126">
        <f>B$10</f>
        <v>10</v>
      </c>
      <c r="C38" s="127">
        <f>C9</f>
        <v>60</v>
      </c>
      <c r="D38" s="49">
        <f t="shared" si="0"/>
        <v>1.0471975511965976</v>
      </c>
      <c r="E38" s="27">
        <f t="shared" si="1"/>
        <v>0.75</v>
      </c>
      <c r="F38" s="28">
        <f t="shared" si="2"/>
        <v>-0.24999999999999994</v>
      </c>
      <c r="G38" s="28">
        <f t="shared" si="3"/>
        <v>0.6123665630159765</v>
      </c>
      <c r="H38" s="28">
        <f t="shared" si="4"/>
        <v>0.5000000000000001</v>
      </c>
      <c r="I38" s="28">
        <f t="shared" si="5"/>
        <v>0.5094192138144514</v>
      </c>
      <c r="J38" s="28">
        <f t="shared" si="6"/>
        <v>0.4159430352512249</v>
      </c>
      <c r="K38" s="28">
        <f t="shared" si="7"/>
        <v>0.35556768175121223</v>
      </c>
      <c r="L38" s="29">
        <f t="shared" si="8"/>
        <v>0.2940182360185973</v>
      </c>
      <c r="M38" s="2"/>
      <c r="N38" s="27">
        <f t="shared" si="9"/>
        <v>0.4374498388066185</v>
      </c>
      <c r="O38" s="28">
        <f t="shared" si="10"/>
        <v>0.18559741134364016</v>
      </c>
      <c r="P38" s="28">
        <f t="shared" si="11"/>
        <v>0.27552928195870036</v>
      </c>
      <c r="Q38" s="28">
        <f t="shared" si="12"/>
        <v>0.3249708741457785</v>
      </c>
      <c r="R38" s="28">
        <f t="shared" si="13"/>
        <v>0.050285713872835425</v>
      </c>
      <c r="S38" s="29">
        <f t="shared" si="14"/>
        <v>0.12592621373148916</v>
      </c>
      <c r="T38" s="2"/>
      <c r="U38" s="27">
        <f t="shared" si="15"/>
        <v>2.542142605667748</v>
      </c>
      <c r="V38" s="29">
        <f t="shared" si="16"/>
        <v>1.1602241768867827</v>
      </c>
      <c r="W38" s="28">
        <f t="shared" si="17"/>
        <v>0.22424476331195659</v>
      </c>
      <c r="X38" s="29">
        <f t="shared" si="18"/>
        <v>0.6613999083811688</v>
      </c>
    </row>
    <row r="39" spans="2:24" ht="12.75">
      <c r="B39" s="126">
        <f>B$10</f>
        <v>10</v>
      </c>
      <c r="C39" s="127">
        <f>C10</f>
        <v>75</v>
      </c>
      <c r="D39" s="49">
        <f t="shared" si="0"/>
        <v>1.3089969389957472</v>
      </c>
      <c r="E39" s="27">
        <f t="shared" si="1"/>
        <v>0.6294095225512604</v>
      </c>
      <c r="F39" s="28">
        <f t="shared" si="2"/>
        <v>-0.37059047744873963</v>
      </c>
      <c r="G39" s="28">
        <f t="shared" si="3"/>
        <v>0.6830061517690001</v>
      </c>
      <c r="H39" s="28">
        <f t="shared" si="4"/>
        <v>0.25881904510252074</v>
      </c>
      <c r="I39" s="28">
        <f t="shared" si="5"/>
        <v>0.7236852051714194</v>
      </c>
      <c r="J39" s="28">
        <f t="shared" si="6"/>
        <v>0.2742340069297598</v>
      </c>
      <c r="K39" s="28">
        <f t="shared" si="7"/>
        <v>0.16930463398926052</v>
      </c>
      <c r="L39" s="29">
        <f t="shared" si="8"/>
        <v>0.31622145907729854</v>
      </c>
      <c r="M39" s="2"/>
      <c r="N39" s="27">
        <f t="shared" si="9"/>
        <v>0.5197800546484374</v>
      </c>
      <c r="O39" s="28">
        <f t="shared" si="10"/>
        <v>0.3691641776596538</v>
      </c>
      <c r="P39" s="28">
        <f t="shared" si="11"/>
        <v>0.15907188041541698</v>
      </c>
      <c r="Q39" s="28">
        <f t="shared" si="12"/>
        <v>0.16027885998559058</v>
      </c>
      <c r="R39" s="28">
        <f t="shared" si="13"/>
        <v>0.054405224524779625</v>
      </c>
      <c r="S39" s="29">
        <f t="shared" si="14"/>
        <v>0.07530793849439177</v>
      </c>
      <c r="T39" s="2"/>
      <c r="U39" s="27">
        <f t="shared" si="15"/>
        <v>1.7163972851039193</v>
      </c>
      <c r="V39" s="29">
        <f t="shared" si="16"/>
        <v>1.800825711958454</v>
      </c>
      <c r="W39" s="28">
        <f t="shared" si="17"/>
        <v>0.23324927550751284</v>
      </c>
      <c r="X39" s="29">
        <f t="shared" si="18"/>
        <v>0.7209577343010042</v>
      </c>
    </row>
    <row r="40" spans="2:24" ht="12.75">
      <c r="B40" s="126">
        <f>B$11</f>
        <v>20</v>
      </c>
      <c r="C40" s="127">
        <f>C6</f>
        <v>15</v>
      </c>
      <c r="D40" s="49">
        <f t="shared" si="0"/>
        <v>0.2617993877991494</v>
      </c>
      <c r="E40" s="27">
        <f t="shared" si="1"/>
        <v>0.9829629131445341</v>
      </c>
      <c r="F40" s="28">
        <f t="shared" si="2"/>
        <v>-0.017037086855465844</v>
      </c>
      <c r="G40" s="28">
        <f t="shared" si="3"/>
        <v>0.1830109467919924</v>
      </c>
      <c r="H40" s="28">
        <f t="shared" si="4"/>
        <v>0.9659258262890683</v>
      </c>
      <c r="I40" s="28">
        <f t="shared" si="5"/>
        <v>0.03286403591815724</v>
      </c>
      <c r="J40" s="28">
        <f t="shared" si="6"/>
        <v>0.1734553129519606</v>
      </c>
      <c r="K40" s="28">
        <f t="shared" si="7"/>
        <v>1.4778185881021055</v>
      </c>
      <c r="L40" s="29">
        <f t="shared" si="8"/>
        <v>0.4694005465548881</v>
      </c>
      <c r="M40" s="2"/>
      <c r="N40" s="27">
        <f t="shared" si="9"/>
        <v>0.08181757959821634</v>
      </c>
      <c r="O40" s="28">
        <f t="shared" si="10"/>
        <v>-0.024586211628128563</v>
      </c>
      <c r="P40" s="28">
        <f t="shared" si="11"/>
        <v>0.16793215052243016</v>
      </c>
      <c r="Q40" s="28">
        <f t="shared" si="12"/>
        <v>0.9363404298882956</v>
      </c>
      <c r="R40" s="28">
        <f t="shared" si="13"/>
        <v>0.03526858957251243</v>
      </c>
      <c r="S40" s="29">
        <f t="shared" si="14"/>
        <v>0.05320189561317245</v>
      </c>
      <c r="T40" s="2"/>
      <c r="U40" s="27">
        <f t="shared" si="15"/>
        <v>5.15255744019114</v>
      </c>
      <c r="V40" s="29">
        <f t="shared" si="16"/>
        <v>0.29560135863259884</v>
      </c>
      <c r="W40" s="28">
        <f t="shared" si="17"/>
        <v>0.1877993332589667</v>
      </c>
      <c r="X40" s="29">
        <f t="shared" si="18"/>
        <v>0.28603772408236006</v>
      </c>
    </row>
    <row r="41" spans="2:24" ht="12.75">
      <c r="B41" s="126">
        <f>B$11</f>
        <v>20</v>
      </c>
      <c r="C41" s="127">
        <f>C7</f>
        <v>30</v>
      </c>
      <c r="D41" s="49">
        <f t="shared" si="0"/>
        <v>0.5235987755982988</v>
      </c>
      <c r="E41" s="27">
        <f t="shared" si="1"/>
        <v>0.9330127018922194</v>
      </c>
      <c r="F41" s="28">
        <f t="shared" si="2"/>
        <v>-0.06698729810778065</v>
      </c>
      <c r="G41" s="28">
        <f t="shared" si="3"/>
        <v>0.3535499999999999</v>
      </c>
      <c r="H41" s="28">
        <f t="shared" si="4"/>
        <v>0.8660254037844387</v>
      </c>
      <c r="I41" s="28">
        <f t="shared" si="5"/>
        <v>0.13474884024700445</v>
      </c>
      <c r="J41" s="28">
        <f t="shared" si="6"/>
        <v>0.3300690674145012</v>
      </c>
      <c r="K41" s="28">
        <f t="shared" si="7"/>
        <v>1.0117360606350925</v>
      </c>
      <c r="L41" s="29">
        <f t="shared" si="8"/>
        <v>0.22396038995554024</v>
      </c>
      <c r="M41" s="2"/>
      <c r="N41" s="27">
        <f t="shared" si="9"/>
        <v>0.16873690484928403</v>
      </c>
      <c r="O41" s="28">
        <f t="shared" si="10"/>
        <v>-0.05046318456094578</v>
      </c>
      <c r="P41" s="28">
        <f t="shared" si="11"/>
        <v>0.2908476197601915</v>
      </c>
      <c r="Q41" s="28">
        <f t="shared" si="12"/>
        <v>0.7624350936008002</v>
      </c>
      <c r="R41" s="28">
        <f t="shared" si="13"/>
        <v>0.02856325927541285</v>
      </c>
      <c r="S41" s="29">
        <f t="shared" si="14"/>
        <v>0.1096000447051149</v>
      </c>
      <c r="T41" s="50"/>
      <c r="U41" s="27">
        <f t="shared" si="15"/>
        <v>5.166513373811582</v>
      </c>
      <c r="V41" s="29">
        <f t="shared" si="16"/>
        <v>0.4704393056628531</v>
      </c>
      <c r="W41" s="28">
        <f t="shared" si="17"/>
        <v>0.16900668411460196</v>
      </c>
      <c r="X41" s="29">
        <f t="shared" si="18"/>
        <v>0.41077597890977513</v>
      </c>
    </row>
    <row r="42" spans="2:24" ht="12.75">
      <c r="B42" s="126">
        <f>B$11</f>
        <v>20</v>
      </c>
      <c r="C42" s="127">
        <f>C8</f>
        <v>45</v>
      </c>
      <c r="D42" s="49">
        <f t="shared" si="0"/>
        <v>0.7853981633974483</v>
      </c>
      <c r="E42" s="27">
        <f t="shared" si="1"/>
        <v>0.8535533905932737</v>
      </c>
      <c r="F42" s="28">
        <f t="shared" si="2"/>
        <v>-0.1464466094067262</v>
      </c>
      <c r="G42" s="28">
        <f t="shared" si="3"/>
        <v>0.49999520497700767</v>
      </c>
      <c r="H42" s="28">
        <f t="shared" si="4"/>
        <v>0.7071067811865476</v>
      </c>
      <c r="I42" s="28">
        <f t="shared" si="5"/>
        <v>0.3114675749997755</v>
      </c>
      <c r="J42" s="28">
        <f t="shared" si="6"/>
        <v>0.44048589308411196</v>
      </c>
      <c r="K42" s="28">
        <f t="shared" si="7"/>
        <v>0.6397571428571427</v>
      </c>
      <c r="L42" s="29">
        <f t="shared" si="8"/>
        <v>0.1638343420814441</v>
      </c>
      <c r="M42" s="2"/>
      <c r="N42" s="27">
        <f t="shared" si="9"/>
        <v>0.287452178588538</v>
      </c>
      <c r="O42" s="28">
        <f t="shared" si="10"/>
        <v>0.011872608929426914</v>
      </c>
      <c r="P42" s="28">
        <f t="shared" si="11"/>
        <v>0.33581131182087126</v>
      </c>
      <c r="Q42" s="28">
        <f t="shared" si="12"/>
        <v>0.5249134660173544</v>
      </c>
      <c r="R42" s="28">
        <f t="shared" si="13"/>
        <v>0.02551997516907437</v>
      </c>
      <c r="S42" s="29">
        <f t="shared" si="14"/>
        <v>0.13778978482955553</v>
      </c>
      <c r="T42" s="50"/>
      <c r="U42" s="27">
        <f t="shared" si="15"/>
        <v>4.535276121338672</v>
      </c>
      <c r="V42" s="29">
        <f t="shared" si="16"/>
        <v>0.7400123115760852</v>
      </c>
      <c r="W42" s="28">
        <f t="shared" si="17"/>
        <v>0.1597497266635357</v>
      </c>
      <c r="X42" s="29">
        <f t="shared" si="18"/>
        <v>0.536145669187524</v>
      </c>
    </row>
    <row r="43" spans="2:24" ht="12.75">
      <c r="B43" s="126">
        <f>B$11</f>
        <v>20</v>
      </c>
      <c r="C43" s="127">
        <f>C9</f>
        <v>60</v>
      </c>
      <c r="D43" s="49">
        <f t="shared" si="0"/>
        <v>1.0471975511965976</v>
      </c>
      <c r="E43" s="27">
        <f t="shared" si="1"/>
        <v>0.75</v>
      </c>
      <c r="F43" s="28">
        <f t="shared" si="2"/>
        <v>-0.24999999999999994</v>
      </c>
      <c r="G43" s="28">
        <f t="shared" si="3"/>
        <v>0.6123665630159765</v>
      </c>
      <c r="H43" s="28">
        <f t="shared" si="4"/>
        <v>0.5000000000000001</v>
      </c>
      <c r="I43" s="28">
        <f t="shared" si="5"/>
        <v>0.5533815703889742</v>
      </c>
      <c r="J43" s="28">
        <f t="shared" si="6"/>
        <v>0.4518384933229418</v>
      </c>
      <c r="K43" s="28">
        <f t="shared" si="7"/>
        <v>0.3814742523706084</v>
      </c>
      <c r="L43" s="29">
        <f t="shared" si="8"/>
        <v>0.15827238103358066</v>
      </c>
      <c r="M43" s="2"/>
      <c r="N43" s="27">
        <f t="shared" si="9"/>
        <v>0.4061458271282578</v>
      </c>
      <c r="O43" s="28">
        <f t="shared" si="10"/>
        <v>0.18697655924233533</v>
      </c>
      <c r="P43" s="28">
        <f t="shared" si="11"/>
        <v>0.2907946388958586</v>
      </c>
      <c r="Q43" s="28">
        <f t="shared" si="12"/>
        <v>0.28743510542416073</v>
      </c>
      <c r="R43" s="28">
        <f t="shared" si="13"/>
        <v>0.025150841318949166</v>
      </c>
      <c r="S43" s="29">
        <f t="shared" si="14"/>
        <v>0.10958463394296124</v>
      </c>
      <c r="T43" s="50"/>
      <c r="U43" s="27">
        <f t="shared" si="15"/>
        <v>3.3805989002828</v>
      </c>
      <c r="V43" s="29">
        <f t="shared" si="16"/>
        <v>1.1886967992673079</v>
      </c>
      <c r="W43" s="28">
        <f t="shared" si="17"/>
        <v>0.15859016778775778</v>
      </c>
      <c r="X43" s="29">
        <f t="shared" si="18"/>
        <v>0.6372957140356883</v>
      </c>
    </row>
    <row r="44" spans="2:24" ht="13.5" thickBot="1">
      <c r="B44" s="126">
        <f>B$11</f>
        <v>20</v>
      </c>
      <c r="C44" s="127">
        <f>C10</f>
        <v>75</v>
      </c>
      <c r="D44" s="49">
        <f t="shared" si="0"/>
        <v>1.3089969389957472</v>
      </c>
      <c r="E44" s="27">
        <f t="shared" si="1"/>
        <v>0.6294095225512604</v>
      </c>
      <c r="F44" s="28">
        <f t="shared" si="2"/>
        <v>-0.37059047744873963</v>
      </c>
      <c r="G44" s="28">
        <f t="shared" si="3"/>
        <v>0.6830061517690001</v>
      </c>
      <c r="H44" s="28">
        <f t="shared" si="4"/>
        <v>0.25881904510252074</v>
      </c>
      <c r="I44" s="28">
        <f t="shared" si="5"/>
        <v>0.7958884207396386</v>
      </c>
      <c r="J44" s="28">
        <f t="shared" si="6"/>
        <v>0.30159476679743713</v>
      </c>
      <c r="K44" s="28">
        <f t="shared" si="7"/>
        <v>0.17934969383621865</v>
      </c>
      <c r="L44" s="29">
        <f t="shared" si="8"/>
        <v>0.1722790753011715</v>
      </c>
      <c r="M44" s="50"/>
      <c r="N44" s="27">
        <f t="shared" si="9"/>
        <v>0.49302190197917517</v>
      </c>
      <c r="O44" s="28">
        <f t="shared" si="10"/>
        <v>0.3866359055684807</v>
      </c>
      <c r="P44" s="28">
        <f t="shared" si="11"/>
        <v>0.1678791696572196</v>
      </c>
      <c r="Q44" s="28">
        <f t="shared" si="12"/>
        <v>0.11361630311930342</v>
      </c>
      <c r="R44" s="28">
        <f t="shared" si="13"/>
        <v>0.027336415649767503</v>
      </c>
      <c r="S44" s="29">
        <f t="shared" si="14"/>
        <v>0.05319299820534723</v>
      </c>
      <c r="T44" s="50"/>
      <c r="U44" s="27">
        <f t="shared" si="15"/>
        <v>2.038682252999519</v>
      </c>
      <c r="V44" s="29">
        <f t="shared" si="16"/>
        <v>2.0831127611071145</v>
      </c>
      <c r="W44" s="28">
        <f t="shared" si="17"/>
        <v>0.1653372784636529</v>
      </c>
      <c r="X44" s="29">
        <f t="shared" si="18"/>
        <v>0.7021551836874632</v>
      </c>
    </row>
    <row r="45" spans="2:24" ht="14.25" thickBot="1" thickTop="1">
      <c r="B45" s="124"/>
      <c r="C45" s="125"/>
      <c r="D45" s="51"/>
      <c r="E45" s="52"/>
      <c r="F45" s="21"/>
      <c r="G45" s="21"/>
      <c r="H45" s="21"/>
      <c r="I45" s="21"/>
      <c r="J45" s="21"/>
      <c r="K45" s="21"/>
      <c r="L45" s="53"/>
      <c r="M45" s="50"/>
      <c r="N45" s="52"/>
      <c r="O45" s="21"/>
      <c r="P45" s="21"/>
      <c r="Q45" s="21"/>
      <c r="R45" s="21"/>
      <c r="S45" s="53"/>
      <c r="T45" s="50"/>
      <c r="U45" s="52"/>
      <c r="V45" s="53"/>
      <c r="W45" s="21"/>
      <c r="X45" s="53"/>
    </row>
    <row r="46" spans="2:24" ht="13.5" thickTop="1">
      <c r="B46" s="126">
        <f aca="true" t="shared" si="19" ref="B46:B51">B6</f>
        <v>2.3</v>
      </c>
      <c r="C46" s="127">
        <f aca="true" t="shared" si="20" ref="C46:C51">$C$6</f>
        <v>15</v>
      </c>
      <c r="D46" s="49">
        <f aca="true" t="shared" si="21" ref="D46:D75">2*PI()*C46/360</f>
        <v>0.2617993877991494</v>
      </c>
      <c r="E46" s="27">
        <f aca="true" t="shared" si="22" ref="E46:E75">(COS(D46)+1)/2</f>
        <v>0.9829629131445341</v>
      </c>
      <c r="F46" s="28">
        <f aca="true" t="shared" si="23" ref="F46:F75">(COS(D46)-1)/2</f>
        <v>-0.017037086855465844</v>
      </c>
      <c r="G46" s="28">
        <f aca="true" t="shared" si="24" ref="G46:G75">0.7071*SIN(D46)</f>
        <v>0.1830109467919924</v>
      </c>
      <c r="H46" s="28">
        <f aca="true" t="shared" si="25" ref="H46:H75">COS(D46)</f>
        <v>0.9659258262890683</v>
      </c>
      <c r="I46" s="28">
        <f aca="true" t="shared" si="26" ref="I46:I75">((B46-1)*G46*G46)/($B46-($B46-1)*G46*G46)</f>
        <v>0.01929612143473775</v>
      </c>
      <c r="J46" s="28">
        <f aca="true" t="shared" si="27" ref="J46:J75">((B46-1)*G46*(E46+F46))/($B46-($B46-1)*G46*G46)</f>
        <v>0.10184430148983192</v>
      </c>
      <c r="K46" s="28">
        <f aca="true" t="shared" si="28" ref="K46:K75">((B46-1)*G46*H46)/($B46-($B46-1)*H46*(E46+F46))</f>
        <v>0.21139820688474922</v>
      </c>
      <c r="L46" s="29">
        <f aca="true" t="shared" si="29" ref="L46:L75">(1+I46)*(1-I46-2*J46*K46)</f>
        <v>0.9557373747486771</v>
      </c>
      <c r="M46" s="50"/>
      <c r="N46" s="27">
        <f aca="true" t="shared" si="30" ref="N46:N75">(1-J46*K46)/(L46*($B46-($B46-1)*G46*G46))</f>
        <v>0.45371340691949535</v>
      </c>
      <c r="O46" s="28">
        <f aca="true" t="shared" si="31" ref="O46:O75">(I46-J46*K46)/(L46*($B46-($B46-1)*G46*G46))</f>
        <v>-0.0010357041759356455</v>
      </c>
      <c r="P46" s="28">
        <f aca="true" t="shared" si="32" ref="P46:P75">K46*(1+I46)/(L46*($B46-($B46-1)*G46*G46))</f>
        <v>0.0999161374617693</v>
      </c>
      <c r="Q46" s="28">
        <f aca="true" t="shared" si="33" ref="Q46:Q75">(1-I46*I46)/(L46*($B46-($B46-1)*H46*(E46+F46)))</f>
        <v>0.9621367332938124</v>
      </c>
      <c r="R46" s="28">
        <f aca="true" t="shared" si="34" ref="R46:R75">J46/((J46+K46+2*J46*K46)*($B46-($B46-1)*H46*(E46+F46)))</f>
        <v>0.2629394073881757</v>
      </c>
      <c r="S46" s="29">
        <f aca="true" t="shared" si="35" ref="S46:S75">(N46-O46)/2</f>
        <v>0.2273745555477155</v>
      </c>
      <c r="T46" s="50"/>
      <c r="U46" s="27">
        <f aca="true" t="shared" si="36" ref="U46:U75">(Q46/R46)^(1/2)</f>
        <v>1.91289247192965</v>
      </c>
      <c r="V46" s="29">
        <f aca="true" t="shared" si="37" ref="V46:V75">(N46/Q46)^0.5</f>
        <v>0.6867084767334098</v>
      </c>
      <c r="W46" s="28">
        <f t="shared" si="17"/>
        <v>0.5127761766971782</v>
      </c>
      <c r="X46" s="29">
        <f t="shared" si="18"/>
        <v>0.673582516785802</v>
      </c>
    </row>
    <row r="47" spans="2:24" ht="12.75">
      <c r="B47" s="126">
        <f t="shared" si="19"/>
        <v>3</v>
      </c>
      <c r="C47" s="127">
        <f t="shared" si="20"/>
        <v>15</v>
      </c>
      <c r="D47" s="49">
        <f t="shared" si="21"/>
        <v>0.2617993877991494</v>
      </c>
      <c r="E47" s="27">
        <f t="shared" si="22"/>
        <v>0.9829629131445341</v>
      </c>
      <c r="F47" s="28">
        <f t="shared" si="23"/>
        <v>-0.017037086855465844</v>
      </c>
      <c r="G47" s="28">
        <f t="shared" si="24"/>
        <v>0.1830109467919924</v>
      </c>
      <c r="H47" s="28">
        <f t="shared" si="25"/>
        <v>0.9659258262890683</v>
      </c>
      <c r="I47" s="28">
        <f t="shared" si="26"/>
        <v>0.022838627294298745</v>
      </c>
      <c r="J47" s="28">
        <f t="shared" si="27"/>
        <v>0.12054153222663308</v>
      </c>
      <c r="K47" s="28">
        <f t="shared" si="28"/>
        <v>0.3117794712332271</v>
      </c>
      <c r="L47" s="29">
        <f t="shared" si="29"/>
        <v>0.9225969870256793</v>
      </c>
      <c r="M47" s="2"/>
      <c r="N47" s="27">
        <f t="shared" si="30"/>
        <v>0.3556619470541305</v>
      </c>
      <c r="O47" s="28">
        <f t="shared" si="31"/>
        <v>-0.00544855990206768</v>
      </c>
      <c r="P47" s="28">
        <f t="shared" si="32"/>
        <v>0.11784969716955791</v>
      </c>
      <c r="Q47" s="28">
        <f t="shared" si="33"/>
        <v>0.9553402029322535</v>
      </c>
      <c r="R47" s="28">
        <f t="shared" si="34"/>
        <v>0.209464064738299</v>
      </c>
      <c r="S47" s="29">
        <f t="shared" si="35"/>
        <v>0.1805552534780991</v>
      </c>
      <c r="T47" s="50"/>
      <c r="U47" s="27">
        <f t="shared" si="36"/>
        <v>2.135621398007456</v>
      </c>
      <c r="V47" s="29">
        <f t="shared" si="37"/>
        <v>0.6101542964196478</v>
      </c>
      <c r="W47" s="28">
        <f t="shared" si="17"/>
        <v>0.4576724426249619</v>
      </c>
      <c r="X47" s="29">
        <f t="shared" si="18"/>
        <v>0.5963739993109446</v>
      </c>
    </row>
    <row r="48" spans="2:24" ht="12.75">
      <c r="B48" s="126">
        <f t="shared" si="19"/>
        <v>4</v>
      </c>
      <c r="C48" s="127">
        <f t="shared" si="20"/>
        <v>15</v>
      </c>
      <c r="D48" s="49">
        <f t="shared" si="21"/>
        <v>0.2617993877991494</v>
      </c>
      <c r="E48" s="27">
        <f t="shared" si="22"/>
        <v>0.9829629131445341</v>
      </c>
      <c r="F48" s="28">
        <f t="shared" si="23"/>
        <v>-0.017037086855465844</v>
      </c>
      <c r="G48" s="28">
        <f t="shared" si="24"/>
        <v>0.1830109467919924</v>
      </c>
      <c r="H48" s="28">
        <f t="shared" si="25"/>
        <v>0.9659258262890683</v>
      </c>
      <c r="I48" s="28">
        <f t="shared" si="26"/>
        <v>0.025767016115780403</v>
      </c>
      <c r="J48" s="28">
        <f t="shared" si="27"/>
        <v>0.13599747320540026</v>
      </c>
      <c r="K48" s="28">
        <f t="shared" si="28"/>
        <v>0.44158353608613116</v>
      </c>
      <c r="L48" s="29">
        <f t="shared" si="29"/>
        <v>0.8761327332433578</v>
      </c>
      <c r="M48" s="2"/>
      <c r="N48" s="27">
        <f t="shared" si="30"/>
        <v>0.2751196581618315</v>
      </c>
      <c r="O48" s="28">
        <f t="shared" si="31"/>
        <v>-0.01003578203643751</v>
      </c>
      <c r="P48" s="28">
        <f t="shared" si="32"/>
        <v>0.13258073897428557</v>
      </c>
      <c r="Q48" s="28">
        <f t="shared" si="33"/>
        <v>0.9497568292420605</v>
      </c>
      <c r="R48" s="28">
        <f t="shared" si="34"/>
        <v>0.16230781260331417</v>
      </c>
      <c r="S48" s="29">
        <f t="shared" si="35"/>
        <v>0.1425777200991345</v>
      </c>
      <c r="T48" s="50"/>
      <c r="U48" s="27">
        <f t="shared" si="36"/>
        <v>2.4190035186655057</v>
      </c>
      <c r="V48" s="29">
        <f t="shared" si="37"/>
        <v>0.5382135150138174</v>
      </c>
      <c r="W48" s="28">
        <f t="shared" si="17"/>
        <v>0.4028744377635719</v>
      </c>
      <c r="X48" s="29">
        <f t="shared" si="18"/>
        <v>0.5245185012578979</v>
      </c>
    </row>
    <row r="49" spans="2:24" ht="12.75">
      <c r="B49" s="126">
        <f t="shared" si="19"/>
        <v>6</v>
      </c>
      <c r="C49" s="127">
        <f t="shared" si="20"/>
        <v>15</v>
      </c>
      <c r="D49" s="49">
        <f t="shared" si="21"/>
        <v>0.2617993877991494</v>
      </c>
      <c r="E49" s="27">
        <f t="shared" si="22"/>
        <v>0.9829629131445341</v>
      </c>
      <c r="F49" s="28">
        <f t="shared" si="23"/>
        <v>-0.017037086855465844</v>
      </c>
      <c r="G49" s="28">
        <f t="shared" si="24"/>
        <v>0.1830109467919924</v>
      </c>
      <c r="H49" s="28">
        <f t="shared" si="25"/>
        <v>0.9659258262890683</v>
      </c>
      <c r="I49" s="28">
        <f t="shared" si="26"/>
        <v>0.028712221046692667</v>
      </c>
      <c r="J49" s="28">
        <f t="shared" si="27"/>
        <v>0.15154216906294085</v>
      </c>
      <c r="K49" s="28">
        <f t="shared" si="28"/>
        <v>0.6621101500066017</v>
      </c>
      <c r="L49" s="29">
        <f t="shared" si="29"/>
        <v>0.7927385606043149</v>
      </c>
      <c r="M49" s="2"/>
      <c r="N49" s="27">
        <f t="shared" si="30"/>
        <v>0.19457732623772192</v>
      </c>
      <c r="O49" s="28">
        <f t="shared" si="31"/>
        <v>-0.015491006925585055</v>
      </c>
      <c r="P49" s="28">
        <f t="shared" si="32"/>
        <v>0.1473115536585161</v>
      </c>
      <c r="Q49" s="28">
        <f t="shared" si="33"/>
        <v>0.9441722568172692</v>
      </c>
      <c r="R49" s="28">
        <f t="shared" si="34"/>
        <v>0.1119166441232237</v>
      </c>
      <c r="S49" s="29">
        <f t="shared" si="35"/>
        <v>0.10503416658165349</v>
      </c>
      <c r="T49" s="2"/>
      <c r="U49" s="27">
        <f t="shared" si="36"/>
        <v>2.904546127798773</v>
      </c>
      <c r="V49" s="29">
        <f t="shared" si="37"/>
        <v>0.4539630425437477</v>
      </c>
      <c r="W49" s="28">
        <f t="shared" si="17"/>
        <v>0.33453945077258634</v>
      </c>
      <c r="X49" s="29">
        <f t="shared" si="18"/>
        <v>0.44110919990147784</v>
      </c>
    </row>
    <row r="50" spans="2:24" ht="12.75">
      <c r="B50" s="126">
        <f t="shared" si="19"/>
        <v>10</v>
      </c>
      <c r="C50" s="127">
        <f t="shared" si="20"/>
        <v>15</v>
      </c>
      <c r="D50" s="49">
        <f t="shared" si="21"/>
        <v>0.2617993877991494</v>
      </c>
      <c r="E50" s="27">
        <f t="shared" si="22"/>
        <v>0.9829629131445341</v>
      </c>
      <c r="F50" s="28">
        <f t="shared" si="23"/>
        <v>-0.017037086855465844</v>
      </c>
      <c r="G50" s="28">
        <f t="shared" si="24"/>
        <v>0.1830109467919924</v>
      </c>
      <c r="H50" s="28">
        <f t="shared" si="25"/>
        <v>0.9659258262890683</v>
      </c>
      <c r="I50" s="28">
        <f t="shared" si="26"/>
        <v>0.031080590152405482</v>
      </c>
      <c r="J50" s="28">
        <f t="shared" si="27"/>
        <v>0.1640423441917723</v>
      </c>
      <c r="K50" s="28">
        <f t="shared" si="28"/>
        <v>0.9925692249319013</v>
      </c>
      <c r="L50" s="29">
        <f t="shared" si="29"/>
        <v>0.663265938421801</v>
      </c>
      <c r="M50" s="2"/>
      <c r="N50" s="27">
        <f t="shared" si="30"/>
        <v>0.1301433574230177</v>
      </c>
      <c r="O50" s="28">
        <f t="shared" si="31"/>
        <v>-0.02048008621301702</v>
      </c>
      <c r="P50" s="28">
        <f t="shared" si="32"/>
        <v>0.15909566032160996</v>
      </c>
      <c r="Q50" s="28">
        <f t="shared" si="33"/>
        <v>0.939701721940275</v>
      </c>
      <c r="R50" s="28">
        <f t="shared" si="34"/>
        <v>0.06904456792351324</v>
      </c>
      <c r="S50" s="29">
        <f t="shared" si="35"/>
        <v>0.07531172181801736</v>
      </c>
      <c r="T50" s="2"/>
      <c r="U50" s="27">
        <f t="shared" si="36"/>
        <v>3.6891834632787854</v>
      </c>
      <c r="V50" s="29">
        <f t="shared" si="37"/>
        <v>0.372148259237247</v>
      </c>
      <c r="W50" s="28">
        <f t="shared" si="17"/>
        <v>0.2627633306295101</v>
      </c>
      <c r="X50" s="29">
        <f t="shared" si="18"/>
        <v>0.3607538737463781</v>
      </c>
    </row>
    <row r="51" spans="2:24" ht="12.75">
      <c r="B51" s="126">
        <f t="shared" si="19"/>
        <v>20</v>
      </c>
      <c r="C51" s="127">
        <f t="shared" si="20"/>
        <v>15</v>
      </c>
      <c r="D51" s="49">
        <f t="shared" si="21"/>
        <v>0.2617993877991494</v>
      </c>
      <c r="E51" s="27">
        <f t="shared" si="22"/>
        <v>0.9829629131445341</v>
      </c>
      <c r="F51" s="28">
        <f t="shared" si="23"/>
        <v>-0.017037086855465844</v>
      </c>
      <c r="G51" s="28">
        <f t="shared" si="24"/>
        <v>0.1830109467919924</v>
      </c>
      <c r="H51" s="28">
        <f t="shared" si="25"/>
        <v>0.9659258262890683</v>
      </c>
      <c r="I51" s="28">
        <f t="shared" si="26"/>
        <v>0.03286403591815724</v>
      </c>
      <c r="J51" s="28">
        <f t="shared" si="27"/>
        <v>0.1734553129519606</v>
      </c>
      <c r="K51" s="28">
        <f t="shared" si="28"/>
        <v>1.4778185881021055</v>
      </c>
      <c r="L51" s="29">
        <f t="shared" si="29"/>
        <v>0.4694005465548881</v>
      </c>
      <c r="M51" s="2"/>
      <c r="N51" s="27">
        <f t="shared" si="30"/>
        <v>0.08181757959821634</v>
      </c>
      <c r="O51" s="28">
        <f t="shared" si="31"/>
        <v>-0.024586211628128563</v>
      </c>
      <c r="P51" s="28">
        <f t="shared" si="32"/>
        <v>0.16793215052243016</v>
      </c>
      <c r="Q51" s="28">
        <f t="shared" si="33"/>
        <v>0.9363404298882956</v>
      </c>
      <c r="R51" s="28">
        <f t="shared" si="34"/>
        <v>0.03526858957251243</v>
      </c>
      <c r="S51" s="29">
        <f t="shared" si="35"/>
        <v>0.05320189561317245</v>
      </c>
      <c r="T51" s="2"/>
      <c r="U51" s="27">
        <f t="shared" si="36"/>
        <v>5.15255744019114</v>
      </c>
      <c r="V51" s="29">
        <f t="shared" si="37"/>
        <v>0.29560135863259884</v>
      </c>
      <c r="W51" s="28">
        <f t="shared" si="17"/>
        <v>0.1877993332589667</v>
      </c>
      <c r="X51" s="29">
        <f t="shared" si="18"/>
        <v>0.28603772408236006</v>
      </c>
    </row>
    <row r="52" spans="2:24" ht="12.75">
      <c r="B52" s="126">
        <f aca="true" t="shared" si="38" ref="B52:B57">B6</f>
        <v>2.3</v>
      </c>
      <c r="C52" s="127">
        <f aca="true" t="shared" si="39" ref="C52:C57">$C$7</f>
        <v>30</v>
      </c>
      <c r="D52" s="49">
        <f t="shared" si="21"/>
        <v>0.5235987755982988</v>
      </c>
      <c r="E52" s="27">
        <f t="shared" si="22"/>
        <v>0.9330127018922194</v>
      </c>
      <c r="F52" s="28">
        <f t="shared" si="23"/>
        <v>-0.06698729810778065</v>
      </c>
      <c r="G52" s="28">
        <f t="shared" si="24"/>
        <v>0.3535499999999999</v>
      </c>
      <c r="H52" s="28">
        <f t="shared" si="25"/>
        <v>0.8660254037844387</v>
      </c>
      <c r="I52" s="28">
        <f t="shared" si="26"/>
        <v>0.0760218228346122</v>
      </c>
      <c r="J52" s="28">
        <f t="shared" si="27"/>
        <v>0.18621646108548753</v>
      </c>
      <c r="K52" s="28">
        <f t="shared" si="28"/>
        <v>0.3004062384606677</v>
      </c>
      <c r="L52" s="29">
        <f t="shared" si="29"/>
        <v>0.8738340984949153</v>
      </c>
      <c r="M52" s="2"/>
      <c r="N52" s="27">
        <f t="shared" si="30"/>
        <v>0.5054329871008663</v>
      </c>
      <c r="O52" s="28">
        <f t="shared" si="31"/>
        <v>0.010751144539923858</v>
      </c>
      <c r="P52" s="28">
        <f t="shared" si="32"/>
        <v>0.1730590368714435</v>
      </c>
      <c r="Q52" s="28">
        <f t="shared" si="33"/>
        <v>0.8586930097284283</v>
      </c>
      <c r="R52" s="28">
        <f t="shared" si="34"/>
        <v>0.2348200767624788</v>
      </c>
      <c r="S52" s="29">
        <f t="shared" si="35"/>
        <v>0.2473409212804712</v>
      </c>
      <c r="T52" s="2"/>
      <c r="U52" s="27">
        <f t="shared" si="36"/>
        <v>1.9122794188311854</v>
      </c>
      <c r="V52" s="29">
        <f t="shared" si="37"/>
        <v>0.7672074786353924</v>
      </c>
      <c r="W52" s="28">
        <f t="shared" si="17"/>
        <v>0.4845823735573538</v>
      </c>
      <c r="X52" s="29">
        <f t="shared" si="18"/>
        <v>0.7109381035651882</v>
      </c>
    </row>
    <row r="53" spans="2:24" ht="12.75">
      <c r="B53" s="126">
        <f t="shared" si="38"/>
        <v>3</v>
      </c>
      <c r="C53" s="127">
        <f t="shared" si="39"/>
        <v>30</v>
      </c>
      <c r="D53" s="49">
        <f t="shared" si="21"/>
        <v>0.5235987755982988</v>
      </c>
      <c r="E53" s="27">
        <f t="shared" si="22"/>
        <v>0.9330127018922194</v>
      </c>
      <c r="F53" s="28">
        <f t="shared" si="23"/>
        <v>-0.06698729810778065</v>
      </c>
      <c r="G53" s="28">
        <f t="shared" si="24"/>
        <v>0.3535499999999999</v>
      </c>
      <c r="H53" s="28">
        <f t="shared" si="25"/>
        <v>0.8660254037844387</v>
      </c>
      <c r="I53" s="28">
        <f t="shared" si="26"/>
        <v>0.09090718876364719</v>
      </c>
      <c r="J53" s="28">
        <f t="shared" si="27"/>
        <v>0.2226783619175386</v>
      </c>
      <c r="K53" s="28">
        <f t="shared" si="28"/>
        <v>0.40824437534398444</v>
      </c>
      <c r="L53" s="29">
        <f t="shared" si="29"/>
        <v>0.7933932715659774</v>
      </c>
      <c r="M53" s="2"/>
      <c r="N53" s="27">
        <f t="shared" si="30"/>
        <v>0.41666426918965843</v>
      </c>
      <c r="O53" s="28">
        <f t="shared" si="31"/>
        <v>-2.5442411350930005E-17</v>
      </c>
      <c r="P53" s="28">
        <f t="shared" si="32"/>
        <v>0.20412023015898498</v>
      </c>
      <c r="Q53" s="28">
        <f t="shared" si="33"/>
        <v>0.8333285383793172</v>
      </c>
      <c r="R53" s="28">
        <f t="shared" si="34"/>
        <v>0.1826571453143654</v>
      </c>
      <c r="S53" s="29">
        <f t="shared" si="35"/>
        <v>0.20833213459482922</v>
      </c>
      <c r="T53" s="2"/>
      <c r="U53" s="27">
        <f t="shared" si="36"/>
        <v>2.135943667268259</v>
      </c>
      <c r="V53" s="29">
        <f t="shared" si="37"/>
        <v>0.7071067811865474</v>
      </c>
      <c r="W53" s="28">
        <f t="shared" si="17"/>
        <v>0.4273840723685961</v>
      </c>
      <c r="X53" s="29">
        <f t="shared" si="18"/>
        <v>0.6454953672875262</v>
      </c>
    </row>
    <row r="54" spans="2:24" ht="12.75">
      <c r="B54" s="126">
        <f t="shared" si="38"/>
        <v>4</v>
      </c>
      <c r="C54" s="127">
        <f t="shared" si="39"/>
        <v>30</v>
      </c>
      <c r="D54" s="49">
        <f t="shared" si="21"/>
        <v>0.5235987755982988</v>
      </c>
      <c r="E54" s="27">
        <f t="shared" si="22"/>
        <v>0.9330127018922194</v>
      </c>
      <c r="F54" s="28">
        <f t="shared" si="23"/>
        <v>-0.06698729810778065</v>
      </c>
      <c r="G54" s="28">
        <f t="shared" si="24"/>
        <v>0.3535499999999999</v>
      </c>
      <c r="H54" s="28">
        <f t="shared" si="25"/>
        <v>0.8660254037844387</v>
      </c>
      <c r="I54" s="28">
        <f t="shared" si="26"/>
        <v>0.1034460864728339</v>
      </c>
      <c r="J54" s="28">
        <f t="shared" si="27"/>
        <v>0.25339255779254977</v>
      </c>
      <c r="K54" s="28">
        <f t="shared" si="28"/>
        <v>0.5248856254422657</v>
      </c>
      <c r="L54" s="29">
        <f t="shared" si="29"/>
        <v>0.6957775890464803</v>
      </c>
      <c r="M54" s="2"/>
      <c r="N54" s="27">
        <f t="shared" si="30"/>
        <v>0.3437468533265149</v>
      </c>
      <c r="O54" s="28">
        <f t="shared" si="31"/>
        <v>-0.011718356665814389</v>
      </c>
      <c r="P54" s="28">
        <f t="shared" si="32"/>
        <v>0.22963415784363067</v>
      </c>
      <c r="Q54" s="28">
        <f t="shared" si="33"/>
        <v>0.8124919085538957</v>
      </c>
      <c r="R54" s="28">
        <f t="shared" si="34"/>
        <v>0.13865573769552494</v>
      </c>
      <c r="S54" s="29">
        <f t="shared" si="35"/>
        <v>0.17773260499616464</v>
      </c>
      <c r="T54" s="2"/>
      <c r="U54" s="27">
        <f t="shared" si="36"/>
        <v>2.4206979334240697</v>
      </c>
      <c r="V54" s="29">
        <f t="shared" si="37"/>
        <v>0.6504438973107433</v>
      </c>
      <c r="W54" s="28">
        <f t="shared" si="17"/>
        <v>0.37236505971361616</v>
      </c>
      <c r="X54" s="29">
        <f t="shared" si="18"/>
        <v>0.5862992864796228</v>
      </c>
    </row>
    <row r="55" spans="2:24" ht="12.75">
      <c r="B55" s="126">
        <f t="shared" si="38"/>
        <v>6</v>
      </c>
      <c r="C55" s="127">
        <f t="shared" si="39"/>
        <v>30</v>
      </c>
      <c r="D55" s="49">
        <f t="shared" si="21"/>
        <v>0.5235987755982988</v>
      </c>
      <c r="E55" s="27">
        <f t="shared" si="22"/>
        <v>0.9330127018922194</v>
      </c>
      <c r="F55" s="28">
        <f t="shared" si="23"/>
        <v>-0.06698729810778065</v>
      </c>
      <c r="G55" s="28">
        <f t="shared" si="24"/>
        <v>0.3535499999999999</v>
      </c>
      <c r="H55" s="28">
        <f t="shared" si="25"/>
        <v>0.8660254037844387</v>
      </c>
      <c r="I55" s="28">
        <f t="shared" si="26"/>
        <v>0.11627658021106871</v>
      </c>
      <c r="J55" s="28">
        <f t="shared" si="27"/>
        <v>0.28482102199961673</v>
      </c>
      <c r="K55" s="28">
        <f t="shared" si="28"/>
        <v>0.6804072922399741</v>
      </c>
      <c r="L55" s="29">
        <f t="shared" si="29"/>
        <v>0.5538236791722527</v>
      </c>
      <c r="M55" s="2"/>
      <c r="N55" s="27">
        <f t="shared" si="30"/>
        <v>0.2708288381286058</v>
      </c>
      <c r="O55" s="28">
        <f t="shared" si="31"/>
        <v>-0.026040542865484812</v>
      </c>
      <c r="P55" s="28">
        <f t="shared" si="32"/>
        <v>0.25514661744983685</v>
      </c>
      <c r="Q55" s="28">
        <f t="shared" si="33"/>
        <v>0.7916516826509086</v>
      </c>
      <c r="R55" s="28">
        <f t="shared" si="34"/>
        <v>0.09357298795605161</v>
      </c>
      <c r="S55" s="29">
        <f t="shared" si="35"/>
        <v>0.1484346904970453</v>
      </c>
      <c r="T55" s="2"/>
      <c r="U55" s="27">
        <f t="shared" si="36"/>
        <v>2.9086523804317834</v>
      </c>
      <c r="V55" s="29">
        <f t="shared" si="37"/>
        <v>0.5848983331372903</v>
      </c>
      <c r="W55" s="28">
        <f t="shared" si="17"/>
        <v>0.30589702181625045</v>
      </c>
      <c r="X55" s="29">
        <f t="shared" si="18"/>
        <v>0.5204121809956084</v>
      </c>
    </row>
    <row r="56" spans="2:24" ht="12.75">
      <c r="B56" s="126">
        <f t="shared" si="38"/>
        <v>10</v>
      </c>
      <c r="C56" s="127">
        <f t="shared" si="39"/>
        <v>30</v>
      </c>
      <c r="D56" s="49">
        <f t="shared" si="21"/>
        <v>0.5235987755982988</v>
      </c>
      <c r="E56" s="27">
        <f t="shared" si="22"/>
        <v>0.9330127018922194</v>
      </c>
      <c r="F56" s="28">
        <f t="shared" si="23"/>
        <v>-0.06698729810778065</v>
      </c>
      <c r="G56" s="28">
        <f t="shared" si="24"/>
        <v>0.3535499999999999</v>
      </c>
      <c r="H56" s="28">
        <f t="shared" si="25"/>
        <v>0.8660254037844387</v>
      </c>
      <c r="I56" s="28">
        <f t="shared" si="26"/>
        <v>0.1267578239304849</v>
      </c>
      <c r="J56" s="28">
        <f t="shared" si="27"/>
        <v>0.31049496719625236</v>
      </c>
      <c r="K56" s="28">
        <f t="shared" si="28"/>
        <v>0.8478921641759679</v>
      </c>
      <c r="L56" s="29">
        <f t="shared" si="29"/>
        <v>0.3906578408157812</v>
      </c>
      <c r="M56" s="2"/>
      <c r="N56" s="27">
        <f t="shared" si="30"/>
        <v>0.2124929876151196</v>
      </c>
      <c r="O56" s="28">
        <f t="shared" si="31"/>
        <v>-0.03937254566529189</v>
      </c>
      <c r="P56" s="28">
        <f t="shared" si="32"/>
        <v>0.275553061864805</v>
      </c>
      <c r="Q56" s="28">
        <f t="shared" si="33"/>
        <v>0.7749708716320356</v>
      </c>
      <c r="R56" s="28">
        <f t="shared" si="34"/>
        <v>0.0567011691468483</v>
      </c>
      <c r="S56" s="29">
        <f t="shared" si="35"/>
        <v>0.12593276664020575</v>
      </c>
      <c r="T56" s="2"/>
      <c r="U56" s="27">
        <f t="shared" si="36"/>
        <v>3.6969764378964682</v>
      </c>
      <c r="V56" s="29">
        <f t="shared" si="37"/>
        <v>0.5236361387049471</v>
      </c>
      <c r="W56" s="28">
        <f t="shared" si="17"/>
        <v>0.23812007296078233</v>
      </c>
      <c r="X56" s="29">
        <f t="shared" si="18"/>
        <v>0.4609696168025823</v>
      </c>
    </row>
    <row r="57" spans="2:24" ht="12.75">
      <c r="B57" s="126">
        <f t="shared" si="38"/>
        <v>20</v>
      </c>
      <c r="C57" s="127">
        <f t="shared" si="39"/>
        <v>30</v>
      </c>
      <c r="D57" s="49">
        <f t="shared" si="21"/>
        <v>0.5235987755982988</v>
      </c>
      <c r="E57" s="27">
        <f t="shared" si="22"/>
        <v>0.9330127018922194</v>
      </c>
      <c r="F57" s="28">
        <f t="shared" si="23"/>
        <v>-0.06698729810778065</v>
      </c>
      <c r="G57" s="28">
        <f t="shared" si="24"/>
        <v>0.3535499999999999</v>
      </c>
      <c r="H57" s="28">
        <f t="shared" si="25"/>
        <v>0.8660254037844387</v>
      </c>
      <c r="I57" s="28">
        <f t="shared" si="26"/>
        <v>0.13474884024700445</v>
      </c>
      <c r="J57" s="28">
        <f t="shared" si="27"/>
        <v>0.3300690674145012</v>
      </c>
      <c r="K57" s="28">
        <f t="shared" si="28"/>
        <v>1.0117360606350925</v>
      </c>
      <c r="L57" s="29">
        <f t="shared" si="29"/>
        <v>0.22396038995554024</v>
      </c>
      <c r="M57" s="2"/>
      <c r="N57" s="27">
        <f t="shared" si="30"/>
        <v>0.16873690484928403</v>
      </c>
      <c r="O57" s="28">
        <f t="shared" si="31"/>
        <v>-0.05046318456094578</v>
      </c>
      <c r="P57" s="28">
        <f t="shared" si="32"/>
        <v>0.2908476197601915</v>
      </c>
      <c r="Q57" s="28">
        <f t="shared" si="33"/>
        <v>0.7624350936008002</v>
      </c>
      <c r="R57" s="28">
        <f t="shared" si="34"/>
        <v>0.02856325927541285</v>
      </c>
      <c r="S57" s="29">
        <f t="shared" si="35"/>
        <v>0.1096000447051149</v>
      </c>
      <c r="T57" s="2"/>
      <c r="U57" s="27">
        <f t="shared" si="36"/>
        <v>5.166513373811582</v>
      </c>
      <c r="V57" s="29">
        <f t="shared" si="37"/>
        <v>0.4704393056628531</v>
      </c>
      <c r="W57" s="28">
        <f t="shared" si="17"/>
        <v>0.16900668411460196</v>
      </c>
      <c r="X57" s="29">
        <f t="shared" si="18"/>
        <v>0.41077597890977513</v>
      </c>
    </row>
    <row r="58" spans="2:24" ht="12.75">
      <c r="B58" s="126">
        <f aca="true" t="shared" si="40" ref="B58:B63">B6</f>
        <v>2.3</v>
      </c>
      <c r="C58" s="127">
        <f aca="true" t="shared" si="41" ref="C58:C63">$C$8</f>
        <v>45</v>
      </c>
      <c r="D58" s="49">
        <f t="shared" si="21"/>
        <v>0.7853981633974483</v>
      </c>
      <c r="E58" s="27">
        <f t="shared" si="22"/>
        <v>0.8535533905932737</v>
      </c>
      <c r="F58" s="28">
        <f t="shared" si="23"/>
        <v>-0.1464466094067262</v>
      </c>
      <c r="G58" s="28">
        <f t="shared" si="24"/>
        <v>0.49999520497700767</v>
      </c>
      <c r="H58" s="28">
        <f t="shared" si="25"/>
        <v>0.7071067811865476</v>
      </c>
      <c r="I58" s="28">
        <f t="shared" si="26"/>
        <v>0.1645532864592854</v>
      </c>
      <c r="J58" s="28">
        <f t="shared" si="27"/>
        <v>0.23271572119825404</v>
      </c>
      <c r="K58" s="28">
        <f t="shared" si="28"/>
        <v>0.2785545454545454</v>
      </c>
      <c r="L58" s="29">
        <f t="shared" si="29"/>
        <v>0.8219401603354556</v>
      </c>
      <c r="M58" s="2"/>
      <c r="N58" s="27">
        <f t="shared" si="30"/>
        <v>0.5760824847187933</v>
      </c>
      <c r="O58" s="28">
        <f t="shared" si="31"/>
        <v>0.06143472870571355</v>
      </c>
      <c r="P58" s="28">
        <f t="shared" si="32"/>
        <v>0.19983011741357826</v>
      </c>
      <c r="Q58" s="28">
        <f t="shared" si="33"/>
        <v>0.7173877811091416</v>
      </c>
      <c r="R58" s="28">
        <f t="shared" si="34"/>
        <v>0.22005898210749347</v>
      </c>
      <c r="S58" s="29">
        <f t="shared" si="35"/>
        <v>0.2573238780065399</v>
      </c>
      <c r="T58" s="2"/>
      <c r="U58" s="27">
        <f t="shared" si="36"/>
        <v>1.8055413449673003</v>
      </c>
      <c r="V58" s="29">
        <f t="shared" si="37"/>
        <v>0.896118303252475</v>
      </c>
      <c r="W58" s="28">
        <f t="shared" si="17"/>
        <v>0.46910444690654285</v>
      </c>
      <c r="X58" s="29">
        <f t="shared" si="18"/>
        <v>0.7590009780749912</v>
      </c>
    </row>
    <row r="59" spans="2:24" ht="12.75">
      <c r="B59" s="126">
        <f t="shared" si="40"/>
        <v>3</v>
      </c>
      <c r="C59" s="127">
        <f t="shared" si="41"/>
        <v>45</v>
      </c>
      <c r="D59" s="49">
        <f t="shared" si="21"/>
        <v>0.7853981633974483</v>
      </c>
      <c r="E59" s="27">
        <f t="shared" si="22"/>
        <v>0.8535533905932737</v>
      </c>
      <c r="F59" s="28">
        <f t="shared" si="23"/>
        <v>-0.1464466094067262</v>
      </c>
      <c r="G59" s="28">
        <f t="shared" si="24"/>
        <v>0.49999520497700767</v>
      </c>
      <c r="H59" s="28">
        <f t="shared" si="25"/>
        <v>0.7071067811865476</v>
      </c>
      <c r="I59" s="28">
        <f t="shared" si="26"/>
        <v>0.1999953968176577</v>
      </c>
      <c r="J59" s="28">
        <f t="shared" si="27"/>
        <v>0.28283891502992187</v>
      </c>
      <c r="K59" s="28">
        <f t="shared" si="28"/>
        <v>0.35355</v>
      </c>
      <c r="L59" s="29">
        <f t="shared" si="29"/>
        <v>0.7200082856858374</v>
      </c>
      <c r="M59" s="2"/>
      <c r="N59" s="27">
        <f t="shared" si="30"/>
        <v>0.4999936067892884</v>
      </c>
      <c r="O59" s="28">
        <f t="shared" si="31"/>
        <v>0.05555342448531833</v>
      </c>
      <c r="P59" s="28">
        <f t="shared" si="32"/>
        <v>0.23569547936070578</v>
      </c>
      <c r="Q59" s="28">
        <f t="shared" si="33"/>
        <v>0.666660273455955</v>
      </c>
      <c r="R59" s="28">
        <f t="shared" si="34"/>
        <v>0.169084301931207</v>
      </c>
      <c r="S59" s="29">
        <f t="shared" si="35"/>
        <v>0.22222009115198504</v>
      </c>
      <c r="T59" s="2"/>
      <c r="U59" s="27">
        <f t="shared" si="36"/>
        <v>1.9856405975264588</v>
      </c>
      <c r="V59" s="29">
        <f t="shared" si="37"/>
        <v>0.8660240195993364</v>
      </c>
      <c r="W59" s="28">
        <f t="shared" si="17"/>
        <v>0.41119861615915854</v>
      </c>
      <c r="X59" s="29">
        <f t="shared" si="18"/>
        <v>0.7071022604894489</v>
      </c>
    </row>
    <row r="60" spans="2:24" ht="12.75">
      <c r="B60" s="126">
        <f t="shared" si="40"/>
        <v>4</v>
      </c>
      <c r="C60" s="127">
        <f t="shared" si="41"/>
        <v>45</v>
      </c>
      <c r="D60" s="49">
        <f t="shared" si="21"/>
        <v>0.7853981633974483</v>
      </c>
      <c r="E60" s="27">
        <f t="shared" si="22"/>
        <v>0.8535533905932737</v>
      </c>
      <c r="F60" s="28">
        <f t="shared" si="23"/>
        <v>-0.1464466094067262</v>
      </c>
      <c r="G60" s="28">
        <f t="shared" si="24"/>
        <v>0.49999520497700767</v>
      </c>
      <c r="H60" s="28">
        <f t="shared" si="25"/>
        <v>0.7071067811865476</v>
      </c>
      <c r="I60" s="28">
        <f t="shared" si="26"/>
        <v>0.2307637832193779</v>
      </c>
      <c r="J60" s="28">
        <f t="shared" si="27"/>
        <v>0.32635240166790824</v>
      </c>
      <c r="K60" s="28">
        <f t="shared" si="28"/>
        <v>0.42425999999999997</v>
      </c>
      <c r="L60" s="29">
        <f t="shared" si="29"/>
        <v>0.6059292281161625</v>
      </c>
      <c r="M60" s="2"/>
      <c r="N60" s="27">
        <f t="shared" si="30"/>
        <v>0.4374910096336527</v>
      </c>
      <c r="O60" s="28">
        <f t="shared" si="31"/>
        <v>0.04687275240841318</v>
      </c>
      <c r="P60" s="28">
        <f t="shared" si="32"/>
        <v>0.265154871494347</v>
      </c>
      <c r="Q60" s="28">
        <f t="shared" si="33"/>
        <v>0.6249892115603832</v>
      </c>
      <c r="R60" s="28">
        <f t="shared" si="34"/>
        <v>0.12704358523725767</v>
      </c>
      <c r="S60" s="29">
        <f t="shared" si="35"/>
        <v>0.1953091286126198</v>
      </c>
      <c r="T60" s="2"/>
      <c r="U60" s="27">
        <f t="shared" si="36"/>
        <v>2.2179915625234132</v>
      </c>
      <c r="V60" s="29">
        <f t="shared" si="37"/>
        <v>0.8366586510796901</v>
      </c>
      <c r="W60" s="28">
        <f t="shared" si="17"/>
        <v>0.3564317399408443</v>
      </c>
      <c r="X60" s="29">
        <f t="shared" si="18"/>
        <v>0.6614310316530763</v>
      </c>
    </row>
    <row r="61" spans="2:24" ht="12.75">
      <c r="B61" s="126">
        <f t="shared" si="40"/>
        <v>6</v>
      </c>
      <c r="C61" s="127">
        <f t="shared" si="41"/>
        <v>45</v>
      </c>
      <c r="D61" s="49">
        <f t="shared" si="21"/>
        <v>0.7853981633974483</v>
      </c>
      <c r="E61" s="27">
        <f t="shared" si="22"/>
        <v>0.8535533905932737</v>
      </c>
      <c r="F61" s="28">
        <f t="shared" si="23"/>
        <v>-0.1464466094067262</v>
      </c>
      <c r="G61" s="28">
        <f t="shared" si="24"/>
        <v>0.49999520497700767</v>
      </c>
      <c r="H61" s="28">
        <f t="shared" si="25"/>
        <v>0.7071067811865476</v>
      </c>
      <c r="I61" s="28">
        <f t="shared" si="26"/>
        <v>0.26315151914575324</v>
      </c>
      <c r="J61" s="28">
        <f t="shared" si="27"/>
        <v>0.37215601632831746</v>
      </c>
      <c r="K61" s="28">
        <f t="shared" si="28"/>
        <v>0.5050714285714285</v>
      </c>
      <c r="L61" s="29">
        <f t="shared" si="29"/>
        <v>0.4558937905791809</v>
      </c>
      <c r="M61" s="2"/>
      <c r="N61" s="27">
        <f t="shared" si="30"/>
        <v>0.37498601525390163</v>
      </c>
      <c r="O61" s="28">
        <f t="shared" si="31"/>
        <v>0.034719891431205824</v>
      </c>
      <c r="P61" s="28">
        <f t="shared" si="32"/>
        <v>0.2946108734086197</v>
      </c>
      <c r="Q61" s="28">
        <f t="shared" si="33"/>
        <v>0.5833133551246213</v>
      </c>
      <c r="R61" s="28">
        <f t="shared" si="34"/>
        <v>0.08484985496794596</v>
      </c>
      <c r="S61" s="29">
        <f t="shared" si="35"/>
        <v>0.17013306191134792</v>
      </c>
      <c r="T61" s="2"/>
      <c r="U61" s="27">
        <f t="shared" si="36"/>
        <v>2.6219560506917183</v>
      </c>
      <c r="V61" s="29">
        <f t="shared" si="37"/>
        <v>0.80178250526006</v>
      </c>
      <c r="W61" s="28">
        <f t="shared" si="17"/>
        <v>0.2912899843248064</v>
      </c>
      <c r="X61" s="29">
        <f t="shared" si="18"/>
        <v>0.6123610170919616</v>
      </c>
    </row>
    <row r="62" spans="2:24" ht="12.75">
      <c r="B62" s="126">
        <f t="shared" si="40"/>
        <v>10</v>
      </c>
      <c r="C62" s="127">
        <f t="shared" si="41"/>
        <v>45</v>
      </c>
      <c r="D62" s="49">
        <f t="shared" si="21"/>
        <v>0.7853981633974483</v>
      </c>
      <c r="E62" s="27">
        <f t="shared" si="22"/>
        <v>0.8535533905932737</v>
      </c>
      <c r="F62" s="28">
        <f t="shared" si="23"/>
        <v>-0.1464466094067262</v>
      </c>
      <c r="G62" s="28">
        <f t="shared" si="24"/>
        <v>0.49999520497700767</v>
      </c>
      <c r="H62" s="28">
        <f t="shared" si="25"/>
        <v>0.7071067811865476</v>
      </c>
      <c r="I62" s="28">
        <f t="shared" si="26"/>
        <v>0.29031539566956116</v>
      </c>
      <c r="J62" s="28">
        <f t="shared" si="27"/>
        <v>0.410571907325076</v>
      </c>
      <c r="K62" s="28">
        <f t="shared" si="28"/>
        <v>0.5785363636363636</v>
      </c>
      <c r="L62" s="29">
        <f t="shared" si="29"/>
        <v>0.3027377307297686</v>
      </c>
      <c r="M62" s="2"/>
      <c r="N62" s="27">
        <f t="shared" si="30"/>
        <v>0.3249762667984125</v>
      </c>
      <c r="O62" s="28">
        <f t="shared" si="31"/>
        <v>0.022497626679841218</v>
      </c>
      <c r="P62" s="28">
        <f t="shared" si="32"/>
        <v>0.3181675389597122</v>
      </c>
      <c r="Q62" s="28">
        <f t="shared" si="33"/>
        <v>0.5499611638519478</v>
      </c>
      <c r="R62" s="28">
        <f t="shared" si="34"/>
        <v>0.05098413878828232</v>
      </c>
      <c r="S62" s="29">
        <f t="shared" si="35"/>
        <v>0.15123932005928564</v>
      </c>
      <c r="T62" s="2"/>
      <c r="U62" s="27">
        <f t="shared" si="36"/>
        <v>3.284342705207504</v>
      </c>
      <c r="V62" s="29">
        <f t="shared" si="37"/>
        <v>0.7687051868693926</v>
      </c>
      <c r="W62" s="28">
        <f t="shared" si="17"/>
        <v>0.2257966757688924</v>
      </c>
      <c r="X62" s="29">
        <f t="shared" si="18"/>
        <v>0.5700668967747667</v>
      </c>
    </row>
    <row r="63" spans="2:24" ht="12.75">
      <c r="B63" s="126">
        <f t="shared" si="40"/>
        <v>20</v>
      </c>
      <c r="C63" s="127">
        <f t="shared" si="41"/>
        <v>45</v>
      </c>
      <c r="D63" s="49">
        <f t="shared" si="21"/>
        <v>0.7853981633974483</v>
      </c>
      <c r="E63" s="27">
        <f t="shared" si="22"/>
        <v>0.8535533905932737</v>
      </c>
      <c r="F63" s="28">
        <f t="shared" si="23"/>
        <v>-0.1464466094067262</v>
      </c>
      <c r="G63" s="28">
        <f t="shared" si="24"/>
        <v>0.49999520497700767</v>
      </c>
      <c r="H63" s="28">
        <f t="shared" si="25"/>
        <v>0.7071067811865476</v>
      </c>
      <c r="I63" s="28">
        <f t="shared" si="26"/>
        <v>0.3114675749997755</v>
      </c>
      <c r="J63" s="28">
        <f t="shared" si="27"/>
        <v>0.44048589308411196</v>
      </c>
      <c r="K63" s="28">
        <f t="shared" si="28"/>
        <v>0.6397571428571427</v>
      </c>
      <c r="L63" s="29">
        <f t="shared" si="29"/>
        <v>0.1638343420814441</v>
      </c>
      <c r="M63" s="2"/>
      <c r="N63" s="27">
        <f t="shared" si="30"/>
        <v>0.287452178588538</v>
      </c>
      <c r="O63" s="28">
        <f t="shared" si="31"/>
        <v>0.011872608929426914</v>
      </c>
      <c r="P63" s="28">
        <f t="shared" si="32"/>
        <v>0.33581131182087126</v>
      </c>
      <c r="Q63" s="28">
        <f t="shared" si="33"/>
        <v>0.5249134660173544</v>
      </c>
      <c r="R63" s="28">
        <f t="shared" si="34"/>
        <v>0.02551997516907437</v>
      </c>
      <c r="S63" s="29">
        <f t="shared" si="35"/>
        <v>0.13778978482955553</v>
      </c>
      <c r="T63" s="2"/>
      <c r="U63" s="27">
        <f t="shared" si="36"/>
        <v>4.535276121338672</v>
      </c>
      <c r="V63" s="29">
        <f t="shared" si="37"/>
        <v>0.7400123115760852</v>
      </c>
      <c r="W63" s="28">
        <f t="shared" si="17"/>
        <v>0.1597497266635357</v>
      </c>
      <c r="X63" s="29">
        <f t="shared" si="18"/>
        <v>0.536145669187524</v>
      </c>
    </row>
    <row r="64" spans="2:24" ht="12.75">
      <c r="B64" s="126">
        <f aca="true" t="shared" si="42" ref="B64:B69">B6</f>
        <v>2.3</v>
      </c>
      <c r="C64" s="127">
        <f aca="true" t="shared" si="43" ref="C64:C69">$C$9</f>
        <v>60</v>
      </c>
      <c r="D64" s="49">
        <f t="shared" si="21"/>
        <v>1.0471975511965976</v>
      </c>
      <c r="E64" s="27">
        <f t="shared" si="22"/>
        <v>0.75</v>
      </c>
      <c r="F64" s="28">
        <f t="shared" si="23"/>
        <v>-0.24999999999999994</v>
      </c>
      <c r="G64" s="28">
        <f t="shared" si="24"/>
        <v>0.6123665630159765</v>
      </c>
      <c r="H64" s="28">
        <f t="shared" si="25"/>
        <v>0.5000000000000001</v>
      </c>
      <c r="I64" s="28">
        <f t="shared" si="26"/>
        <v>0.2689589709883483</v>
      </c>
      <c r="J64" s="28">
        <f t="shared" si="27"/>
        <v>0.21960618625525055</v>
      </c>
      <c r="K64" s="28">
        <f t="shared" si="28"/>
        <v>0.20153836251158724</v>
      </c>
      <c r="L64" s="29">
        <f t="shared" si="29"/>
        <v>0.8153351810938769</v>
      </c>
      <c r="M64" s="2"/>
      <c r="N64" s="27">
        <f t="shared" si="30"/>
        <v>0.6467311015659046</v>
      </c>
      <c r="O64" s="28">
        <f t="shared" si="31"/>
        <v>0.15205000575474628</v>
      </c>
      <c r="P64" s="28">
        <f t="shared" si="32"/>
        <v>0.17305687938477693</v>
      </c>
      <c r="Q64" s="28">
        <f t="shared" si="33"/>
        <v>0.5760843141091969</v>
      </c>
      <c r="R64" s="28">
        <f t="shared" si="34"/>
        <v>0.2181697966846873</v>
      </c>
      <c r="S64" s="29">
        <f t="shared" si="35"/>
        <v>0.2473405479055792</v>
      </c>
      <c r="T64" s="2"/>
      <c r="U64" s="27">
        <f t="shared" si="36"/>
        <v>1.6249713625448745</v>
      </c>
      <c r="V64" s="29">
        <f t="shared" si="37"/>
        <v>1.0595436384850685</v>
      </c>
      <c r="W64" s="28">
        <f t="shared" si="17"/>
        <v>0.4670864980757711</v>
      </c>
      <c r="X64" s="29">
        <f t="shared" si="18"/>
        <v>0.8041959348106061</v>
      </c>
    </row>
    <row r="65" spans="2:24" ht="12.75">
      <c r="B65" s="126">
        <f t="shared" si="42"/>
        <v>3</v>
      </c>
      <c r="C65" s="127">
        <f t="shared" si="43"/>
        <v>60</v>
      </c>
      <c r="D65" s="49">
        <f t="shared" si="21"/>
        <v>1.0471975511965976</v>
      </c>
      <c r="E65" s="27">
        <f t="shared" si="22"/>
        <v>0.75</v>
      </c>
      <c r="F65" s="28">
        <f t="shared" si="23"/>
        <v>-0.24999999999999994</v>
      </c>
      <c r="G65" s="28">
        <f t="shared" si="24"/>
        <v>0.6123665630159765</v>
      </c>
      <c r="H65" s="28">
        <f t="shared" si="25"/>
        <v>0.5000000000000001</v>
      </c>
      <c r="I65" s="28">
        <f t="shared" si="26"/>
        <v>0.333324808943388</v>
      </c>
      <c r="J65" s="28">
        <f t="shared" si="27"/>
        <v>0.2721611768788654</v>
      </c>
      <c r="K65" s="28">
        <f t="shared" si="28"/>
        <v>0.24494662520639063</v>
      </c>
      <c r="L65" s="29">
        <f t="shared" si="29"/>
        <v>0.7111224768626401</v>
      </c>
      <c r="M65" s="2"/>
      <c r="N65" s="27">
        <f t="shared" si="30"/>
        <v>0.5833213461782037</v>
      </c>
      <c r="O65" s="28">
        <f t="shared" si="31"/>
        <v>0.1666586752299135</v>
      </c>
      <c r="P65" s="28">
        <f t="shared" si="32"/>
        <v>0.20411631524560253</v>
      </c>
      <c r="Q65" s="28">
        <f t="shared" si="33"/>
        <v>0.4999952051379482</v>
      </c>
      <c r="R65" s="28">
        <f t="shared" si="34"/>
        <v>0.16737108943157347</v>
      </c>
      <c r="S65" s="29">
        <f t="shared" si="35"/>
        <v>0.20833133547414512</v>
      </c>
      <c r="T65" s="2"/>
      <c r="U65" s="27">
        <f t="shared" si="36"/>
        <v>1.7283937940833585</v>
      </c>
      <c r="V65" s="29">
        <f t="shared" si="37"/>
        <v>1.0801175307554467</v>
      </c>
      <c r="W65" s="28">
        <f t="shared" si="17"/>
        <v>0.40911011895524346</v>
      </c>
      <c r="X65" s="29">
        <f t="shared" si="18"/>
        <v>0.763754768350551</v>
      </c>
    </row>
    <row r="66" spans="2:24" ht="12.75">
      <c r="B66" s="126">
        <f t="shared" si="42"/>
        <v>4</v>
      </c>
      <c r="C66" s="127">
        <f t="shared" si="43"/>
        <v>60</v>
      </c>
      <c r="D66" s="49">
        <f t="shared" si="21"/>
        <v>1.0471975511965976</v>
      </c>
      <c r="E66" s="27">
        <f t="shared" si="22"/>
        <v>0.75</v>
      </c>
      <c r="F66" s="28">
        <f t="shared" si="23"/>
        <v>-0.24999999999999994</v>
      </c>
      <c r="G66" s="28">
        <f t="shared" si="24"/>
        <v>0.6123665630159765</v>
      </c>
      <c r="H66" s="28">
        <f t="shared" si="25"/>
        <v>0.5000000000000001</v>
      </c>
      <c r="I66" s="28">
        <f t="shared" si="26"/>
        <v>0.39129390586286816</v>
      </c>
      <c r="J66" s="28">
        <f t="shared" si="27"/>
        <v>0.3194932002293693</v>
      </c>
      <c r="K66" s="28">
        <f t="shared" si="28"/>
        <v>0.2826307213919892</v>
      </c>
      <c r="L66" s="29">
        <f t="shared" si="29"/>
        <v>0.5956253130984482</v>
      </c>
      <c r="M66" s="2"/>
      <c r="N66" s="27">
        <f t="shared" si="30"/>
        <v>0.5312324690377985</v>
      </c>
      <c r="O66" s="28">
        <f t="shared" si="31"/>
        <v>0.17577029314862408</v>
      </c>
      <c r="P66" s="28">
        <f t="shared" si="32"/>
        <v>0.22962755155400383</v>
      </c>
      <c r="Q66" s="28">
        <f t="shared" si="33"/>
        <v>0.43749190878667626</v>
      </c>
      <c r="R66" s="28">
        <f t="shared" si="34"/>
        <v>0.12559467088267062</v>
      </c>
      <c r="S66" s="29">
        <f t="shared" si="35"/>
        <v>0.17773108794458722</v>
      </c>
      <c r="T66" s="2"/>
      <c r="U66" s="27">
        <f t="shared" si="36"/>
        <v>1.8663771405836074</v>
      </c>
      <c r="V66" s="29">
        <f t="shared" si="37"/>
        <v>1.1019383378548717</v>
      </c>
      <c r="W66" s="28">
        <f t="shared" si="17"/>
        <v>0.35439338436639956</v>
      </c>
      <c r="X66" s="29">
        <f t="shared" si="18"/>
        <v>0.7288569606155919</v>
      </c>
    </row>
    <row r="67" spans="2:24" ht="12.75">
      <c r="B67" s="126">
        <f t="shared" si="42"/>
        <v>6</v>
      </c>
      <c r="C67" s="127">
        <f t="shared" si="43"/>
        <v>60</v>
      </c>
      <c r="D67" s="49">
        <f t="shared" si="21"/>
        <v>1.0471975511965976</v>
      </c>
      <c r="E67" s="27">
        <f t="shared" si="22"/>
        <v>0.75</v>
      </c>
      <c r="F67" s="28">
        <f t="shared" si="23"/>
        <v>-0.24999999999999994</v>
      </c>
      <c r="G67" s="28">
        <f t="shared" si="24"/>
        <v>0.6123665630159765</v>
      </c>
      <c r="H67" s="28">
        <f t="shared" si="25"/>
        <v>0.5000000000000001</v>
      </c>
      <c r="I67" s="28">
        <f t="shared" si="26"/>
        <v>0.45453277366427314</v>
      </c>
      <c r="J67" s="28">
        <f t="shared" si="27"/>
        <v>0.3711280147512026</v>
      </c>
      <c r="K67" s="28">
        <f t="shared" si="28"/>
        <v>0.32229819106104035</v>
      </c>
      <c r="L67" s="29">
        <f t="shared" si="29"/>
        <v>0.445435317665478</v>
      </c>
      <c r="M67" s="2"/>
      <c r="N67" s="27">
        <f t="shared" si="30"/>
        <v>0.47913819840174654</v>
      </c>
      <c r="O67" s="28">
        <f t="shared" si="31"/>
        <v>0.18227506017879655</v>
      </c>
      <c r="P67" s="28">
        <f t="shared" si="32"/>
        <v>0.25513438404941746</v>
      </c>
      <c r="Q67" s="28">
        <f t="shared" si="33"/>
        <v>0.3749850167026737</v>
      </c>
      <c r="R67" s="28">
        <f t="shared" si="34"/>
        <v>0.08377406325168156</v>
      </c>
      <c r="S67" s="29">
        <f t="shared" si="35"/>
        <v>0.14843156911147498</v>
      </c>
      <c r="T67" s="2"/>
      <c r="U67" s="27">
        <f t="shared" si="36"/>
        <v>2.115690652703844</v>
      </c>
      <c r="V67" s="29">
        <f t="shared" si="37"/>
        <v>1.1303773332872413</v>
      </c>
      <c r="W67" s="28">
        <f t="shared" si="17"/>
        <v>0.28943749455051876</v>
      </c>
      <c r="X67" s="29">
        <f t="shared" si="18"/>
        <v>0.6921980918795909</v>
      </c>
    </row>
    <row r="68" spans="2:24" ht="12.75">
      <c r="B68" s="126">
        <f t="shared" si="42"/>
        <v>10</v>
      </c>
      <c r="C68" s="127">
        <f t="shared" si="43"/>
        <v>60</v>
      </c>
      <c r="D68" s="49">
        <f t="shared" si="21"/>
        <v>1.0471975511965976</v>
      </c>
      <c r="E68" s="27">
        <f t="shared" si="22"/>
        <v>0.75</v>
      </c>
      <c r="F68" s="28">
        <f t="shared" si="23"/>
        <v>-0.24999999999999994</v>
      </c>
      <c r="G68" s="28">
        <f t="shared" si="24"/>
        <v>0.6123665630159765</v>
      </c>
      <c r="H68" s="28">
        <f t="shared" si="25"/>
        <v>0.5000000000000001</v>
      </c>
      <c r="I68" s="28">
        <f t="shared" si="26"/>
        <v>0.5094192138144514</v>
      </c>
      <c r="J68" s="28">
        <f t="shared" si="27"/>
        <v>0.4159430352512249</v>
      </c>
      <c r="K68" s="28">
        <f t="shared" si="28"/>
        <v>0.35556768175121223</v>
      </c>
      <c r="L68" s="29">
        <f t="shared" si="29"/>
        <v>0.2940182360185973</v>
      </c>
      <c r="M68" s="2"/>
      <c r="N68" s="27">
        <f t="shared" si="30"/>
        <v>0.4374498388066185</v>
      </c>
      <c r="O68" s="28">
        <f t="shared" si="31"/>
        <v>0.18559741134364016</v>
      </c>
      <c r="P68" s="28">
        <f t="shared" si="32"/>
        <v>0.27552928195870036</v>
      </c>
      <c r="Q68" s="28">
        <f t="shared" si="33"/>
        <v>0.3249708741457785</v>
      </c>
      <c r="R68" s="28">
        <f t="shared" si="34"/>
        <v>0.050285713872835425</v>
      </c>
      <c r="S68" s="29">
        <f t="shared" si="35"/>
        <v>0.12592621373148916</v>
      </c>
      <c r="T68" s="2"/>
      <c r="U68" s="27">
        <f t="shared" si="36"/>
        <v>2.542142605667748</v>
      </c>
      <c r="V68" s="29">
        <f t="shared" si="37"/>
        <v>1.1602241768867827</v>
      </c>
      <c r="W68" s="28">
        <f t="shared" si="17"/>
        <v>0.22424476331195659</v>
      </c>
      <c r="X68" s="29">
        <f t="shared" si="18"/>
        <v>0.6613999083811688</v>
      </c>
    </row>
    <row r="69" spans="2:24" ht="12.75">
      <c r="B69" s="126">
        <f t="shared" si="42"/>
        <v>20</v>
      </c>
      <c r="C69" s="127">
        <f t="shared" si="43"/>
        <v>60</v>
      </c>
      <c r="D69" s="49">
        <f t="shared" si="21"/>
        <v>1.0471975511965976</v>
      </c>
      <c r="E69" s="27">
        <f t="shared" si="22"/>
        <v>0.75</v>
      </c>
      <c r="F69" s="28">
        <f t="shared" si="23"/>
        <v>-0.24999999999999994</v>
      </c>
      <c r="G69" s="28">
        <f t="shared" si="24"/>
        <v>0.6123665630159765</v>
      </c>
      <c r="H69" s="28">
        <f t="shared" si="25"/>
        <v>0.5000000000000001</v>
      </c>
      <c r="I69" s="28">
        <f t="shared" si="26"/>
        <v>0.5533815703889742</v>
      </c>
      <c r="J69" s="28">
        <f t="shared" si="27"/>
        <v>0.4518384933229418</v>
      </c>
      <c r="K69" s="28">
        <f t="shared" si="28"/>
        <v>0.3814742523706084</v>
      </c>
      <c r="L69" s="29">
        <f t="shared" si="29"/>
        <v>0.15827238103358066</v>
      </c>
      <c r="M69" s="2"/>
      <c r="N69" s="27">
        <f t="shared" si="30"/>
        <v>0.4061458271282578</v>
      </c>
      <c r="O69" s="28">
        <f t="shared" si="31"/>
        <v>0.18697655924233533</v>
      </c>
      <c r="P69" s="28">
        <f t="shared" si="32"/>
        <v>0.2907946388958586</v>
      </c>
      <c r="Q69" s="28">
        <f t="shared" si="33"/>
        <v>0.28743510542416073</v>
      </c>
      <c r="R69" s="28">
        <f t="shared" si="34"/>
        <v>0.025150841318949166</v>
      </c>
      <c r="S69" s="29">
        <f t="shared" si="35"/>
        <v>0.10958463394296124</v>
      </c>
      <c r="T69" s="2"/>
      <c r="U69" s="27">
        <f t="shared" si="36"/>
        <v>3.3805989002828</v>
      </c>
      <c r="V69" s="29">
        <f t="shared" si="37"/>
        <v>1.1886967992673079</v>
      </c>
      <c r="W69" s="28">
        <f t="shared" si="17"/>
        <v>0.15859016778775778</v>
      </c>
      <c r="X69" s="29">
        <f t="shared" si="18"/>
        <v>0.6372957140356883</v>
      </c>
    </row>
    <row r="70" spans="2:24" ht="12.75">
      <c r="B70" s="126">
        <f aca="true" t="shared" si="44" ref="B70:B75">B6</f>
        <v>2.3</v>
      </c>
      <c r="C70" s="127">
        <f aca="true" t="shared" si="45" ref="C70:C75">$C$10</f>
        <v>75</v>
      </c>
      <c r="D70" s="49">
        <f t="shared" si="21"/>
        <v>1.3089969389957472</v>
      </c>
      <c r="E70" s="27">
        <f t="shared" si="22"/>
        <v>0.6294095225512604</v>
      </c>
      <c r="F70" s="28">
        <f t="shared" si="23"/>
        <v>-0.37059047744873963</v>
      </c>
      <c r="G70" s="28">
        <f t="shared" si="24"/>
        <v>0.6830061517690001</v>
      </c>
      <c r="H70" s="28">
        <f t="shared" si="25"/>
        <v>0.25881904510252074</v>
      </c>
      <c r="I70" s="28">
        <f t="shared" si="26"/>
        <v>0.35809123768043044</v>
      </c>
      <c r="J70" s="28">
        <f t="shared" si="27"/>
        <v>0.13569545743619368</v>
      </c>
      <c r="K70" s="28">
        <f t="shared" si="28"/>
        <v>0.10384824673956868</v>
      </c>
      <c r="L70" s="29">
        <f t="shared" si="29"/>
        <v>0.8334949409042453</v>
      </c>
      <c r="M70" s="2"/>
      <c r="N70" s="27">
        <f t="shared" si="30"/>
        <v>0.6984489202056434</v>
      </c>
      <c r="O70" s="28">
        <f t="shared" si="31"/>
        <v>0.2437002402464014</v>
      </c>
      <c r="P70" s="28">
        <f t="shared" si="32"/>
        <v>0.09991397997510251</v>
      </c>
      <c r="Q70" s="28">
        <f t="shared" si="33"/>
        <v>0.4726441137824971</v>
      </c>
      <c r="R70" s="28">
        <f t="shared" si="34"/>
        <v>0.22903814873726233</v>
      </c>
      <c r="S70" s="29">
        <f t="shared" si="35"/>
        <v>0.227374339979621</v>
      </c>
      <c r="T70" s="2"/>
      <c r="U70" s="27">
        <f t="shared" si="36"/>
        <v>1.4365250859747785</v>
      </c>
      <c r="V70" s="29">
        <f t="shared" si="37"/>
        <v>1.2156266103347566</v>
      </c>
      <c r="W70" s="28">
        <f t="shared" si="17"/>
        <v>0.4785793024539009</v>
      </c>
      <c r="X70" s="29">
        <f t="shared" si="18"/>
        <v>0.8357325650024914</v>
      </c>
    </row>
    <row r="71" spans="2:24" ht="12.75">
      <c r="B71" s="126">
        <f t="shared" si="44"/>
        <v>3</v>
      </c>
      <c r="C71" s="127">
        <f t="shared" si="45"/>
        <v>75</v>
      </c>
      <c r="D71" s="49">
        <f t="shared" si="21"/>
        <v>1.3089969389957472</v>
      </c>
      <c r="E71" s="27">
        <f t="shared" si="22"/>
        <v>0.6294095225512604</v>
      </c>
      <c r="F71" s="28">
        <f t="shared" si="23"/>
        <v>-0.37059047744873963</v>
      </c>
      <c r="G71" s="28">
        <f t="shared" si="24"/>
        <v>0.6830061517690001</v>
      </c>
      <c r="H71" s="28">
        <f t="shared" si="25"/>
        <v>0.25881904510252074</v>
      </c>
      <c r="I71" s="28">
        <f t="shared" si="26"/>
        <v>0.4513751633216457</v>
      </c>
      <c r="J71" s="28">
        <f t="shared" si="27"/>
        <v>0.1710445629974559</v>
      </c>
      <c r="K71" s="28">
        <f t="shared" si="28"/>
        <v>0.12335899030523435</v>
      </c>
      <c r="L71" s="29">
        <f t="shared" si="29"/>
        <v>0.7350127650547614</v>
      </c>
      <c r="M71" s="2"/>
      <c r="N71" s="27">
        <f t="shared" si="30"/>
        <v>0.6443204718923013</v>
      </c>
      <c r="O71" s="28">
        <f t="shared" si="31"/>
        <v>0.28321088768118774</v>
      </c>
      <c r="P71" s="28">
        <f t="shared" si="32"/>
        <v>0.11784578225617474</v>
      </c>
      <c r="Q71" s="28">
        <f t="shared" si="33"/>
        <v>0.37798993379572327</v>
      </c>
      <c r="R71" s="28">
        <f t="shared" si="34"/>
        <v>0.17730085904720996</v>
      </c>
      <c r="S71" s="29">
        <f t="shared" si="35"/>
        <v>0.1805547921055568</v>
      </c>
      <c r="T71" s="2"/>
      <c r="U71" s="27">
        <f t="shared" si="36"/>
        <v>1.4601070477838023</v>
      </c>
      <c r="V71" s="29">
        <f t="shared" si="37"/>
        <v>1.3056021241741593</v>
      </c>
      <c r="W71" s="28">
        <f t="shared" si="17"/>
        <v>0.42107108550363553</v>
      </c>
      <c r="X71" s="29">
        <f t="shared" si="18"/>
        <v>0.8026957530050233</v>
      </c>
    </row>
    <row r="72" spans="2:24" ht="12.75">
      <c r="B72" s="126">
        <f t="shared" si="44"/>
        <v>4</v>
      </c>
      <c r="C72" s="127">
        <f t="shared" si="45"/>
        <v>75</v>
      </c>
      <c r="D72" s="49">
        <f t="shared" si="21"/>
        <v>1.3089969389957472</v>
      </c>
      <c r="E72" s="27">
        <f t="shared" si="22"/>
        <v>0.6294095225512604</v>
      </c>
      <c r="F72" s="28">
        <f t="shared" si="23"/>
        <v>-0.37059047744873963</v>
      </c>
      <c r="G72" s="28">
        <f t="shared" si="24"/>
        <v>0.6830061517690001</v>
      </c>
      <c r="H72" s="28">
        <f t="shared" si="25"/>
        <v>0.25881904510252074</v>
      </c>
      <c r="I72" s="28">
        <f t="shared" si="26"/>
        <v>0.5381611297141099</v>
      </c>
      <c r="J72" s="28">
        <f t="shared" si="27"/>
        <v>0.2039313252789088</v>
      </c>
      <c r="K72" s="28">
        <f t="shared" si="28"/>
        <v>0.1395945461056496</v>
      </c>
      <c r="L72" s="29">
        <f t="shared" si="29"/>
        <v>0.6228067768527888</v>
      </c>
      <c r="M72" s="2"/>
      <c r="N72" s="27">
        <f t="shared" si="30"/>
        <v>0.5998542703964944</v>
      </c>
      <c r="O72" s="28">
        <f t="shared" si="31"/>
        <v>0.3147005819384993</v>
      </c>
      <c r="P72" s="28">
        <f t="shared" si="32"/>
        <v>0.13257413268465607</v>
      </c>
      <c r="Q72" s="28">
        <f t="shared" si="33"/>
        <v>0.3002377765381277</v>
      </c>
      <c r="R72" s="28">
        <f t="shared" si="34"/>
        <v>0.13404473742947584</v>
      </c>
      <c r="S72" s="29">
        <f t="shared" si="35"/>
        <v>0.14257684422899755</v>
      </c>
      <c r="T72" s="2"/>
      <c r="U72" s="27">
        <f t="shared" si="36"/>
        <v>1.4966070386838162</v>
      </c>
      <c r="V72" s="29">
        <f t="shared" si="37"/>
        <v>1.4134817642400428</v>
      </c>
      <c r="W72" s="28">
        <f t="shared" si="17"/>
        <v>0.36612120592704794</v>
      </c>
      <c r="X72" s="29">
        <f t="shared" si="18"/>
        <v>0.7745025954743434</v>
      </c>
    </row>
    <row r="73" spans="2:24" ht="12.75">
      <c r="B73" s="126">
        <f t="shared" si="44"/>
        <v>6</v>
      </c>
      <c r="C73" s="127">
        <f t="shared" si="45"/>
        <v>75</v>
      </c>
      <c r="D73" s="49">
        <f t="shared" si="21"/>
        <v>1.3089969389957472</v>
      </c>
      <c r="E73" s="27">
        <f t="shared" si="22"/>
        <v>0.6294095225512604</v>
      </c>
      <c r="F73" s="28">
        <f t="shared" si="23"/>
        <v>-0.37059047744873963</v>
      </c>
      <c r="G73" s="28">
        <f t="shared" si="24"/>
        <v>0.6830061517690001</v>
      </c>
      <c r="H73" s="28">
        <f t="shared" si="25"/>
        <v>0.25881904510252074</v>
      </c>
      <c r="I73" s="28">
        <f t="shared" si="26"/>
        <v>0.635986028526123</v>
      </c>
      <c r="J73" s="28">
        <f t="shared" si="27"/>
        <v>0.24100119182725446</v>
      </c>
      <c r="K73" s="28">
        <f t="shared" si="28"/>
        <v>0.15602208139835677</v>
      </c>
      <c r="L73" s="29">
        <f t="shared" si="29"/>
        <v>0.4724906894528149</v>
      </c>
      <c r="M73" s="2"/>
      <c r="N73" s="27">
        <f t="shared" si="30"/>
        <v>0.5553797223377103</v>
      </c>
      <c r="O73" s="28">
        <f t="shared" si="31"/>
        <v>0.345314993440006</v>
      </c>
      <c r="P73" s="28">
        <f t="shared" si="32"/>
        <v>0.14729932025808257</v>
      </c>
      <c r="Q73" s="28">
        <f t="shared" si="33"/>
        <v>0.2224844207450241</v>
      </c>
      <c r="R73" s="28">
        <f t="shared" si="34"/>
        <v>0.09008744028011922</v>
      </c>
      <c r="S73" s="29">
        <f t="shared" si="35"/>
        <v>0.10503236444885214</v>
      </c>
      <c r="T73" s="2"/>
      <c r="U73" s="27">
        <f t="shared" si="36"/>
        <v>1.571511918442457</v>
      </c>
      <c r="V73" s="29">
        <f t="shared" si="37"/>
        <v>1.579956779756054</v>
      </c>
      <c r="W73" s="28">
        <f t="shared" si="17"/>
        <v>0.3001456984201493</v>
      </c>
      <c r="X73" s="29">
        <f t="shared" si="18"/>
        <v>0.7452380306571252</v>
      </c>
    </row>
    <row r="74" spans="2:24" ht="12.75">
      <c r="B74" s="126">
        <f t="shared" si="44"/>
        <v>10</v>
      </c>
      <c r="C74" s="127">
        <f t="shared" si="45"/>
        <v>75</v>
      </c>
      <c r="D74" s="49">
        <f t="shared" si="21"/>
        <v>1.3089969389957472</v>
      </c>
      <c r="E74" s="27">
        <f t="shared" si="22"/>
        <v>0.6294095225512604</v>
      </c>
      <c r="F74" s="28">
        <f t="shared" si="23"/>
        <v>-0.37059047744873963</v>
      </c>
      <c r="G74" s="28">
        <f t="shared" si="24"/>
        <v>0.6830061517690001</v>
      </c>
      <c r="H74" s="28">
        <f t="shared" si="25"/>
        <v>0.25881904510252074</v>
      </c>
      <c r="I74" s="28">
        <f t="shared" si="26"/>
        <v>0.7236852051714194</v>
      </c>
      <c r="J74" s="28">
        <f t="shared" si="27"/>
        <v>0.2742340069297598</v>
      </c>
      <c r="K74" s="28">
        <f t="shared" si="28"/>
        <v>0.16930463398926052</v>
      </c>
      <c r="L74" s="29">
        <f t="shared" si="29"/>
        <v>0.31622145907729854</v>
      </c>
      <c r="M74" s="2"/>
      <c r="N74" s="27">
        <f t="shared" si="30"/>
        <v>0.5197800546484374</v>
      </c>
      <c r="O74" s="28">
        <f t="shared" si="31"/>
        <v>0.3691641776596538</v>
      </c>
      <c r="P74" s="28">
        <f t="shared" si="32"/>
        <v>0.15907188041541698</v>
      </c>
      <c r="Q74" s="28">
        <f t="shared" si="33"/>
        <v>0.16027885998559058</v>
      </c>
      <c r="R74" s="28">
        <f t="shared" si="34"/>
        <v>0.054405224524779625</v>
      </c>
      <c r="S74" s="29">
        <f t="shared" si="35"/>
        <v>0.07530793849439177</v>
      </c>
      <c r="T74" s="2"/>
      <c r="U74" s="27">
        <f t="shared" si="36"/>
        <v>1.7163972851039193</v>
      </c>
      <c r="V74" s="29">
        <f t="shared" si="37"/>
        <v>1.800825711958454</v>
      </c>
      <c r="W74" s="28">
        <f t="shared" si="17"/>
        <v>0.23324927550751284</v>
      </c>
      <c r="X74" s="29">
        <f t="shared" si="18"/>
        <v>0.7209577343010042</v>
      </c>
    </row>
    <row r="75" spans="2:24" ht="13.5" thickBot="1">
      <c r="B75" s="128">
        <f t="shared" si="44"/>
        <v>20</v>
      </c>
      <c r="C75" s="129">
        <f t="shared" si="45"/>
        <v>75</v>
      </c>
      <c r="D75" s="54">
        <f t="shared" si="21"/>
        <v>1.3089969389957472</v>
      </c>
      <c r="E75" s="30">
        <f t="shared" si="22"/>
        <v>0.6294095225512604</v>
      </c>
      <c r="F75" s="31">
        <f t="shared" si="23"/>
        <v>-0.37059047744873963</v>
      </c>
      <c r="G75" s="31">
        <f t="shared" si="24"/>
        <v>0.6830061517690001</v>
      </c>
      <c r="H75" s="31">
        <f t="shared" si="25"/>
        <v>0.25881904510252074</v>
      </c>
      <c r="I75" s="31">
        <f t="shared" si="26"/>
        <v>0.7958884207396386</v>
      </c>
      <c r="J75" s="31">
        <f t="shared" si="27"/>
        <v>0.30159476679743713</v>
      </c>
      <c r="K75" s="31">
        <f t="shared" si="28"/>
        <v>0.17934969383621865</v>
      </c>
      <c r="L75" s="32">
        <f t="shared" si="29"/>
        <v>0.1722790753011715</v>
      </c>
      <c r="M75" s="2"/>
      <c r="N75" s="30">
        <f t="shared" si="30"/>
        <v>0.49302190197917517</v>
      </c>
      <c r="O75" s="31">
        <f t="shared" si="31"/>
        <v>0.3866359055684807</v>
      </c>
      <c r="P75" s="31">
        <f t="shared" si="32"/>
        <v>0.1678791696572196</v>
      </c>
      <c r="Q75" s="31">
        <f t="shared" si="33"/>
        <v>0.11361630311930342</v>
      </c>
      <c r="R75" s="31">
        <f t="shared" si="34"/>
        <v>0.027336415649767503</v>
      </c>
      <c r="S75" s="32">
        <f t="shared" si="35"/>
        <v>0.05319299820534723</v>
      </c>
      <c r="T75" s="2"/>
      <c r="U75" s="30">
        <f t="shared" si="36"/>
        <v>2.038682252999519</v>
      </c>
      <c r="V75" s="32">
        <f t="shared" si="37"/>
        <v>2.0831127611071145</v>
      </c>
      <c r="W75" s="31">
        <f t="shared" si="17"/>
        <v>0.1653372784636529</v>
      </c>
      <c r="X75" s="32">
        <f t="shared" si="18"/>
        <v>0.7021551836874632</v>
      </c>
    </row>
    <row r="76" ht="13.5" thickTop="1"/>
  </sheetData>
  <printOptions gridLines="1"/>
  <pageMargins left="0.75" right="0.75" top="1" bottom="1" header="0.4921259845" footer="0.4921259845"/>
  <pageSetup orientation="portrait" paperSize="9" r:id="rId2"/>
  <headerFooter alignWithMargins="0">
    <oddHeader>&amp;C&amp;F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N19" sqref="N19"/>
    </sheetView>
  </sheetViews>
  <sheetFormatPr defaultColWidth="11.421875" defaultRowHeight="12.75"/>
  <cols>
    <col min="1" max="17" width="15.7109375" style="0" customWidth="1"/>
    <col min="18" max="18" width="11.7109375" style="0" customWidth="1"/>
  </cols>
  <sheetData>
    <row r="1" ht="19.5">
      <c r="A1" s="34" t="s">
        <v>60</v>
      </c>
    </row>
    <row r="2" ht="13.5" thickBot="1"/>
    <row r="3" spans="2:10" ht="13.5" thickTop="1">
      <c r="B3" s="115" t="s">
        <v>50</v>
      </c>
      <c r="C3" s="116"/>
      <c r="D3" s="116"/>
      <c r="E3" s="116"/>
      <c r="F3" s="116"/>
      <c r="G3" s="116"/>
      <c r="H3" s="116"/>
      <c r="I3" s="116"/>
      <c r="J3" s="117"/>
    </row>
    <row r="4" spans="2:10" ht="12.75">
      <c r="B4" s="118"/>
      <c r="C4" s="119"/>
      <c r="D4" s="119"/>
      <c r="E4" s="119"/>
      <c r="F4" s="119"/>
      <c r="G4" s="119"/>
      <c r="H4" s="119" t="s">
        <v>59</v>
      </c>
      <c r="I4" s="119"/>
      <c r="J4" s="120"/>
    </row>
    <row r="5" spans="2:10" ht="12.75">
      <c r="B5" s="118"/>
      <c r="C5" s="119"/>
      <c r="D5" s="119"/>
      <c r="E5" s="119"/>
      <c r="F5" s="119"/>
      <c r="G5" s="119"/>
      <c r="H5" s="119"/>
      <c r="I5" s="119"/>
      <c r="J5" s="120"/>
    </row>
    <row r="6" spans="2:10" ht="12.75">
      <c r="B6" s="118"/>
      <c r="C6" s="119"/>
      <c r="D6" s="119"/>
      <c r="E6" s="119"/>
      <c r="F6" s="119"/>
      <c r="G6" s="119"/>
      <c r="H6" s="119"/>
      <c r="I6" s="119"/>
      <c r="J6" s="120"/>
    </row>
    <row r="7" spans="2:10" ht="12.75">
      <c r="B7" s="118"/>
      <c r="C7" s="119"/>
      <c r="D7" s="119"/>
      <c r="E7" s="119"/>
      <c r="F7" s="119"/>
      <c r="G7" s="119"/>
      <c r="H7" s="119"/>
      <c r="I7" s="119"/>
      <c r="J7" s="120"/>
    </row>
    <row r="8" spans="2:10" ht="12.75">
      <c r="B8" s="118"/>
      <c r="C8" s="119"/>
      <c r="D8" s="119"/>
      <c r="E8" s="119"/>
      <c r="F8" s="119"/>
      <c r="G8" s="119"/>
      <c r="H8" s="119"/>
      <c r="I8" s="119"/>
      <c r="J8" s="120"/>
    </row>
    <row r="9" spans="2:10" ht="12.75">
      <c r="B9" s="118"/>
      <c r="C9" s="119"/>
      <c r="D9" s="119"/>
      <c r="E9" s="119"/>
      <c r="F9" s="119"/>
      <c r="G9" s="119"/>
      <c r="H9" s="119"/>
      <c r="I9" s="119"/>
      <c r="J9" s="120"/>
    </row>
    <row r="10" spans="2:10" ht="12.75">
      <c r="B10" s="118"/>
      <c r="C10" s="119"/>
      <c r="D10" s="119"/>
      <c r="E10" s="119"/>
      <c r="F10" s="119"/>
      <c r="G10" s="119"/>
      <c r="H10" s="119"/>
      <c r="I10" s="119"/>
      <c r="J10" s="120"/>
    </row>
    <row r="11" spans="2:10" ht="12.75">
      <c r="B11" s="118"/>
      <c r="C11" s="119"/>
      <c r="D11" s="119"/>
      <c r="E11" s="119"/>
      <c r="F11" s="119"/>
      <c r="G11" s="119"/>
      <c r="H11" s="119"/>
      <c r="I11" s="119"/>
      <c r="J11" s="120"/>
    </row>
    <row r="12" spans="2:10" ht="12.75">
      <c r="B12" s="118"/>
      <c r="C12" s="119"/>
      <c r="D12" s="119"/>
      <c r="E12" s="119"/>
      <c r="F12" s="119"/>
      <c r="G12" s="119"/>
      <c r="H12" s="119"/>
      <c r="I12" s="119"/>
      <c r="J12" s="120"/>
    </row>
    <row r="13" spans="2:10" ht="13.5" thickBot="1">
      <c r="B13" s="121"/>
      <c r="C13" s="122"/>
      <c r="D13" s="122"/>
      <c r="E13" s="122"/>
      <c r="F13" s="122"/>
      <c r="G13" s="122"/>
      <c r="H13" s="122"/>
      <c r="I13" s="122"/>
      <c r="J13" s="123"/>
    </row>
    <row r="14" ht="13.5" thickTop="1"/>
    <row r="15" ht="12.75">
      <c r="B15" s="3" t="s">
        <v>48</v>
      </c>
    </row>
    <row r="16" ht="12.75">
      <c r="B16" t="s">
        <v>58</v>
      </c>
    </row>
    <row r="17" ht="13.5" thickBot="1"/>
    <row r="18" spans="2:10" s="63" customFormat="1" ht="22.5" customHeight="1" thickBot="1" thickTop="1">
      <c r="B18" s="67"/>
      <c r="C18" s="83">
        <v>1</v>
      </c>
      <c r="E18" s="68" t="s">
        <v>55</v>
      </c>
      <c r="F18" s="84">
        <v>60</v>
      </c>
      <c r="G18" s="85">
        <v>75</v>
      </c>
      <c r="H18" s="68" t="s">
        <v>55</v>
      </c>
      <c r="I18" s="68">
        <f>F18</f>
        <v>60</v>
      </c>
      <c r="J18" s="72">
        <f>G18</f>
        <v>75</v>
      </c>
    </row>
    <row r="19" spans="4:10" s="63" customFormat="1" ht="22.5" customHeight="1" thickBot="1" thickTop="1">
      <c r="D19" s="65"/>
      <c r="E19" s="68" t="s">
        <v>54</v>
      </c>
      <c r="F19" s="73">
        <f>2*PI()*F18/360</f>
        <v>1.0471975511965976</v>
      </c>
      <c r="G19" s="69">
        <f>2*PI()*G18/360</f>
        <v>1.3089969389957472</v>
      </c>
      <c r="H19" s="68" t="s">
        <v>54</v>
      </c>
      <c r="I19" s="75">
        <f>F19</f>
        <v>1.0471975511965976</v>
      </c>
      <c r="J19" s="73">
        <f>G19</f>
        <v>1.3089969389957472</v>
      </c>
    </row>
    <row r="20" spans="4:10" s="63" customFormat="1" ht="22.5" customHeight="1" thickBot="1" thickTop="1">
      <c r="D20" s="65"/>
      <c r="E20" s="68"/>
      <c r="F20" s="86">
        <f>Tensor!P78</f>
        <v>0.43749190878667626</v>
      </c>
      <c r="G20" s="87">
        <f>Tensor!P83</f>
        <v>0.3002377765381277</v>
      </c>
      <c r="H20" s="68"/>
      <c r="I20" s="68">
        <v>150</v>
      </c>
      <c r="J20" s="74" t="s">
        <v>56</v>
      </c>
    </row>
    <row r="21" spans="4:10" s="63" customFormat="1" ht="22.5" customHeight="1" thickBot="1" thickTop="1">
      <c r="D21" s="65"/>
      <c r="E21" s="68"/>
      <c r="F21" s="88">
        <v>3</v>
      </c>
      <c r="G21" s="70"/>
      <c r="H21" s="68"/>
      <c r="I21" s="68">
        <v>0.5</v>
      </c>
      <c r="J21" s="70"/>
    </row>
    <row r="22" spans="3:8" s="63" customFormat="1" ht="22.5" customHeight="1" thickBot="1" thickTop="1">
      <c r="C22" s="65"/>
      <c r="D22" s="65"/>
      <c r="E22" s="68"/>
      <c r="F22" s="89">
        <v>7000</v>
      </c>
      <c r="G22" s="71" t="s">
        <v>57</v>
      </c>
      <c r="H22" s="65"/>
    </row>
    <row r="23" spans="2:8" s="63" customFormat="1" ht="12.75" customHeight="1" thickBot="1" thickTop="1">
      <c r="B23" s="66" t="s">
        <v>11</v>
      </c>
      <c r="C23" s="65"/>
      <c r="D23" s="65"/>
      <c r="E23" s="64"/>
      <c r="F23" s="62"/>
      <c r="G23" s="65"/>
      <c r="H23" s="82"/>
    </row>
    <row r="24" spans="2:10" s="63" customFormat="1" ht="22.5" customHeight="1" thickBot="1" thickTop="1">
      <c r="B24" s="132"/>
      <c r="C24" s="79"/>
      <c r="D24" s="80"/>
      <c r="E24" s="81"/>
      <c r="F24" s="72" t="s">
        <v>52</v>
      </c>
      <c r="G24" s="72" t="s">
        <v>52</v>
      </c>
      <c r="H24" s="81"/>
      <c r="I24" s="72" t="s">
        <v>53</v>
      </c>
      <c r="J24" s="72" t="s">
        <v>53</v>
      </c>
    </row>
    <row r="25" spans="2:28" ht="13.5" thickTop="1">
      <c r="B25" s="133">
        <v>1E-06</v>
      </c>
      <c r="C25" s="50">
        <f aca="true" t="shared" si="0" ref="C25:C45">C$18*(B25^2)*(2-B25)</f>
        <v>1.999999E-12</v>
      </c>
      <c r="D25" s="50">
        <f aca="true" t="shared" si="1" ref="D25:D45">((1-C$18*$B25*(1-(1-B25)^(-2)))*(1-C25))^(-1/2)</f>
        <v>1</v>
      </c>
      <c r="E25" s="9"/>
      <c r="F25" s="90">
        <f aca="true" t="shared" si="2" ref="F25:G45">((F$20)^0.5)*$D25*$F$22</f>
        <v>4630.021979488557</v>
      </c>
      <c r="G25" s="90">
        <f t="shared" si="2"/>
        <v>3835.577016612788</v>
      </c>
      <c r="H25" s="50"/>
      <c r="I25" s="76">
        <f aca="true" t="shared" si="3" ref="I25:J45">($I$20*(1-$B25)^2)/(SIN(I$19)-$I$21*COS(I$19))</f>
        <v>243.49596474212666</v>
      </c>
      <c r="J25" s="76">
        <f t="shared" si="3"/>
        <v>179.31473580360114</v>
      </c>
      <c r="K25" s="2"/>
      <c r="L25" s="55"/>
      <c r="M25" s="55"/>
      <c r="P25" s="55"/>
      <c r="Q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2:28" ht="12.75">
      <c r="B26" s="133">
        <v>0.050001000000000004</v>
      </c>
      <c r="C26" s="50">
        <f t="shared" si="0"/>
        <v>0.0048751925018499995</v>
      </c>
      <c r="D26" s="50">
        <f t="shared" si="1"/>
        <v>0.9997499143549313</v>
      </c>
      <c r="E26" s="9"/>
      <c r="F26" s="90">
        <f t="shared" si="2"/>
        <v>4628.864077455134</v>
      </c>
      <c r="G26" s="90">
        <f t="shared" si="2"/>
        <v>3834.617793860378</v>
      </c>
      <c r="H26" s="50"/>
      <c r="I26" s="76">
        <f t="shared" si="3"/>
        <v>219.75508504763016</v>
      </c>
      <c r="J26" s="76">
        <f t="shared" si="3"/>
        <v>161.83153202783356</v>
      </c>
      <c r="K26" s="2"/>
      <c r="L26" s="55"/>
      <c r="M26" s="55"/>
      <c r="P26" s="55"/>
      <c r="Q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2:28" ht="12.75">
      <c r="B27" s="133">
        <v>0.100001</v>
      </c>
      <c r="C27" s="50">
        <f t="shared" si="0"/>
        <v>0.0190003700017</v>
      </c>
      <c r="D27" s="50">
        <f t="shared" si="1"/>
        <v>0.9980003978038214</v>
      </c>
      <c r="E27" s="9"/>
      <c r="F27" s="90">
        <f t="shared" si="2"/>
        <v>4620.763777370016</v>
      </c>
      <c r="G27" s="90">
        <f t="shared" si="2"/>
        <v>3827.9073883867577</v>
      </c>
      <c r="H27" s="50"/>
      <c r="I27" s="76">
        <f t="shared" si="3"/>
        <v>197.23168761180753</v>
      </c>
      <c r="J27" s="76">
        <f t="shared" si="3"/>
        <v>145.244903724234</v>
      </c>
      <c r="K27" s="2"/>
      <c r="L27" s="55"/>
      <c r="M27" s="55"/>
      <c r="P27" s="55"/>
      <c r="Q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2:28" ht="12.75">
      <c r="B28" s="133">
        <v>0.15000100000000002</v>
      </c>
      <c r="C28" s="50">
        <f t="shared" si="0"/>
        <v>0.04162553250155001</v>
      </c>
      <c r="D28" s="50">
        <f t="shared" si="1"/>
        <v>0.993273673349013</v>
      </c>
      <c r="E28" s="9"/>
      <c r="F28" s="90">
        <f t="shared" si="2"/>
        <v>4598.878939253267</v>
      </c>
      <c r="G28" s="90">
        <f t="shared" si="2"/>
        <v>3809.7776727040323</v>
      </c>
      <c r="H28" s="50"/>
      <c r="I28" s="76">
        <f t="shared" si="3"/>
        <v>175.92577243465885</v>
      </c>
      <c r="J28" s="76">
        <f t="shared" si="3"/>
        <v>129.55485089280248</v>
      </c>
      <c r="K28" s="2"/>
      <c r="L28" s="55"/>
      <c r="M28" s="55"/>
      <c r="P28" s="55"/>
      <c r="Q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2:28" ht="12.75">
      <c r="B29" s="133">
        <v>0.200001</v>
      </c>
      <c r="C29" s="50">
        <f t="shared" si="0"/>
        <v>0.0720006800014</v>
      </c>
      <c r="D29" s="50">
        <f t="shared" si="1"/>
        <v>0.98418309017661</v>
      </c>
      <c r="E29" s="9"/>
      <c r="F29" s="90">
        <f t="shared" si="2"/>
        <v>4556.789339358673</v>
      </c>
      <c r="G29" s="90">
        <f t="shared" si="2"/>
        <v>3774.9100408203562</v>
      </c>
      <c r="H29" s="50"/>
      <c r="I29" s="76">
        <f t="shared" si="3"/>
        <v>155.8373395161842</v>
      </c>
      <c r="J29" s="76">
        <f t="shared" si="3"/>
        <v>114.76137353353907</v>
      </c>
      <c r="K29" s="2"/>
      <c r="L29" s="55"/>
      <c r="M29" s="55"/>
      <c r="P29" s="55"/>
      <c r="Q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2:28" ht="12.75">
      <c r="B30" s="133">
        <v>0.250001</v>
      </c>
      <c r="C30" s="50">
        <f t="shared" si="0"/>
        <v>0.10937581250124999</v>
      </c>
      <c r="D30" s="50">
        <f t="shared" si="1"/>
        <v>0.9695482414617422</v>
      </c>
      <c r="E30" s="9"/>
      <c r="F30" s="90">
        <f t="shared" si="2"/>
        <v>4489.029668142345</v>
      </c>
      <c r="G30" s="90">
        <f t="shared" si="2"/>
        <v>3718.7769514480046</v>
      </c>
      <c r="H30" s="50"/>
      <c r="I30" s="76">
        <f t="shared" si="3"/>
        <v>136.9663888563834</v>
      </c>
      <c r="J30" s="76">
        <f t="shared" si="3"/>
        <v>100.86447164644369</v>
      </c>
      <c r="K30" s="2"/>
      <c r="L30" s="55"/>
      <c r="M30" s="55"/>
      <c r="P30" s="55"/>
      <c r="Q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2:28" ht="12.75">
      <c r="B31" s="133">
        <v>0.300001</v>
      </c>
      <c r="C31" s="50">
        <f t="shared" si="0"/>
        <v>0.15300093000110002</v>
      </c>
      <c r="D31" s="50">
        <f t="shared" si="1"/>
        <v>0.9485290255907138</v>
      </c>
      <c r="E31" s="9"/>
      <c r="F31" s="90">
        <f t="shared" si="2"/>
        <v>4391.710236667869</v>
      </c>
      <c r="G31" s="90">
        <f t="shared" si="2"/>
        <v>3638.1561301458655</v>
      </c>
      <c r="H31" s="50"/>
      <c r="I31" s="76">
        <f t="shared" si="3"/>
        <v>119.31292045525652</v>
      </c>
      <c r="J31" s="76">
        <f t="shared" si="3"/>
        <v>87.86414523151635</v>
      </c>
      <c r="K31" s="2"/>
      <c r="L31" s="55"/>
      <c r="M31" s="55"/>
      <c r="P31" s="55"/>
      <c r="Q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2:28" ht="12.75">
      <c r="B32" s="133">
        <v>0.350001</v>
      </c>
      <c r="C32" s="50">
        <f t="shared" si="0"/>
        <v>0.20212603250095001</v>
      </c>
      <c r="D32" s="50">
        <f t="shared" si="1"/>
        <v>0.9207377565213284</v>
      </c>
      <c r="E32" s="9"/>
      <c r="F32" s="90">
        <f t="shared" si="2"/>
        <v>4263.036050038734</v>
      </c>
      <c r="G32" s="90">
        <f t="shared" si="2"/>
        <v>3531.560577240829</v>
      </c>
      <c r="H32" s="50"/>
      <c r="I32" s="76">
        <f t="shared" si="3"/>
        <v>102.87693431280358</v>
      </c>
      <c r="J32" s="76">
        <f t="shared" si="3"/>
        <v>75.76039428875707</v>
      </c>
      <c r="K32" s="2"/>
      <c r="L32" s="55"/>
      <c r="M32" s="55"/>
      <c r="P32" s="55"/>
      <c r="Q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2:28" ht="12.75">
      <c r="B33" s="133">
        <v>0.400001</v>
      </c>
      <c r="C33" s="50">
        <f t="shared" si="0"/>
        <v>0.2560011200008</v>
      </c>
      <c r="D33" s="50">
        <f t="shared" si="1"/>
        <v>0.8862863441946229</v>
      </c>
      <c r="E33" s="9"/>
      <c r="F33" s="90">
        <f t="shared" si="2"/>
        <v>4103.5252537416645</v>
      </c>
      <c r="G33" s="90">
        <f t="shared" si="2"/>
        <v>3399.4195319306664</v>
      </c>
      <c r="H33" s="50"/>
      <c r="I33" s="76">
        <f t="shared" si="3"/>
        <v>87.65843042902458</v>
      </c>
      <c r="J33" s="76">
        <f t="shared" si="3"/>
        <v>64.55321881816583</v>
      </c>
      <c r="K33" s="2"/>
      <c r="L33" s="55"/>
      <c r="M33" s="55"/>
      <c r="P33" s="55"/>
      <c r="Q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2:28" ht="12.75">
      <c r="B34" s="133">
        <v>0.450001</v>
      </c>
      <c r="C34" s="50">
        <f t="shared" si="0"/>
        <v>0.31387619250065</v>
      </c>
      <c r="D34" s="50">
        <f t="shared" si="1"/>
        <v>0.8457424218030101</v>
      </c>
      <c r="E34" s="9"/>
      <c r="F34" s="90">
        <f t="shared" si="2"/>
        <v>3915.8060019338186</v>
      </c>
      <c r="G34" s="90">
        <f t="shared" si="2"/>
        <v>3243.910195042064</v>
      </c>
      <c r="H34" s="50"/>
      <c r="I34" s="76">
        <f t="shared" si="3"/>
        <v>73.65740880391955</v>
      </c>
      <c r="J34" s="76">
        <f t="shared" si="3"/>
        <v>54.242618819742674</v>
      </c>
      <c r="K34" s="2"/>
      <c r="L34" s="55"/>
      <c r="M34" s="55"/>
      <c r="P34" s="55"/>
      <c r="Q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2:28" ht="12.75">
      <c r="B35" s="133">
        <v>0.500001</v>
      </c>
      <c r="C35" s="50">
        <f t="shared" si="0"/>
        <v>0.3750012500005</v>
      </c>
      <c r="D35" s="50">
        <f t="shared" si="1"/>
        <v>0.799999039999168</v>
      </c>
      <c r="E35" s="9"/>
      <c r="F35" s="90">
        <f t="shared" si="2"/>
        <v>3704.013138765893</v>
      </c>
      <c r="G35" s="90">
        <f t="shared" si="2"/>
        <v>3068.4579311331036</v>
      </c>
      <c r="H35" s="50"/>
      <c r="I35" s="76">
        <f t="shared" si="3"/>
        <v>60.873869437488416</v>
      </c>
      <c r="J35" s="76">
        <f t="shared" si="3"/>
        <v>44.828594293487555</v>
      </c>
      <c r="K35" s="2"/>
      <c r="L35" s="55"/>
      <c r="M35" s="55"/>
      <c r="P35" s="55"/>
      <c r="Q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2:28" ht="12.75">
      <c r="B36" s="133">
        <v>0.5500010000000001</v>
      </c>
      <c r="C36" s="50">
        <f t="shared" si="0"/>
        <v>0.43862629250035007</v>
      </c>
      <c r="D36" s="50">
        <f t="shared" si="1"/>
        <v>0.7500911226767503</v>
      </c>
      <c r="E36" s="9"/>
      <c r="F36" s="90">
        <f t="shared" si="2"/>
        <v>3472.9383846126016</v>
      </c>
      <c r="G36" s="90">
        <f t="shared" si="2"/>
        <v>2877.0322705042267</v>
      </c>
      <c r="H36" s="50"/>
      <c r="I36" s="76">
        <f t="shared" si="3"/>
        <v>49.30781232973121</v>
      </c>
      <c r="J36" s="76">
        <f t="shared" si="3"/>
        <v>36.31114523940048</v>
      </c>
      <c r="K36" s="2"/>
      <c r="L36" s="55"/>
      <c r="M36" s="55"/>
      <c r="P36" s="55"/>
      <c r="Q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2:28" ht="12.75">
      <c r="B37" s="133">
        <v>0.6000010000000001</v>
      </c>
      <c r="C37" s="50">
        <f t="shared" si="0"/>
        <v>0.5040013200002001</v>
      </c>
      <c r="D37" s="50">
        <f t="shared" si="1"/>
        <v>0.6970026599702932</v>
      </c>
      <c r="E37" s="9"/>
      <c r="F37" s="90">
        <f t="shared" si="2"/>
        <v>3227.1376354244467</v>
      </c>
      <c r="G37" s="90">
        <f t="shared" si="2"/>
        <v>2673.407383100035</v>
      </c>
      <c r="H37" s="50"/>
      <c r="I37" s="76">
        <f t="shared" si="3"/>
        <v>38.95923748064795</v>
      </c>
      <c r="J37" s="76">
        <f t="shared" si="3"/>
        <v>28.690271657481464</v>
      </c>
      <c r="K37" s="2"/>
      <c r="L37" s="55"/>
      <c r="M37" s="55"/>
      <c r="P37" s="55"/>
      <c r="Q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2:28" ht="12.75">
      <c r="B38" s="133">
        <v>0.650001</v>
      </c>
      <c r="C38" s="50">
        <f t="shared" si="0"/>
        <v>0.57037633250005</v>
      </c>
      <c r="D38" s="50">
        <f t="shared" si="1"/>
        <v>0.6414976361726842</v>
      </c>
      <c r="E38" s="9"/>
      <c r="F38" s="90">
        <f t="shared" si="2"/>
        <v>2970.1481552694813</v>
      </c>
      <c r="G38" s="90">
        <f t="shared" si="2"/>
        <v>2460.51358951538</v>
      </c>
      <c r="H38" s="50"/>
      <c r="I38" s="76">
        <f t="shared" si="3"/>
        <v>29.828144890238637</v>
      </c>
      <c r="J38" s="76">
        <f t="shared" si="3"/>
        <v>21.965973547730513</v>
      </c>
      <c r="K38" s="2"/>
      <c r="L38" s="55"/>
      <c r="M38" s="55"/>
      <c r="P38" s="55"/>
      <c r="Q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2:28" ht="12.75">
      <c r="B39" s="133">
        <v>0.7000010000000001</v>
      </c>
      <c r="C39" s="50">
        <f t="shared" si="0"/>
        <v>0.6370013299999001</v>
      </c>
      <c r="D39" s="50">
        <f t="shared" si="1"/>
        <v>0.58398254535789</v>
      </c>
      <c r="E39" s="9"/>
      <c r="F39" s="90">
        <f t="shared" si="2"/>
        <v>2703.8520206447038</v>
      </c>
      <c r="G39" s="90">
        <f t="shared" si="2"/>
        <v>2239.910029077758</v>
      </c>
      <c r="H39" s="50"/>
      <c r="I39" s="76">
        <f t="shared" si="3"/>
        <v>21.914534558503238</v>
      </c>
      <c r="J39" s="76">
        <f t="shared" si="3"/>
        <v>16.138250910147608</v>
      </c>
      <c r="K39" s="2"/>
      <c r="L39" s="55"/>
      <c r="M39" s="55"/>
      <c r="P39" s="55"/>
      <c r="Q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2:28" ht="12.75">
      <c r="B40" s="133">
        <v>0.750001</v>
      </c>
      <c r="C40" s="50">
        <f t="shared" si="0"/>
        <v>0.70312631249975</v>
      </c>
      <c r="D40" s="50">
        <f t="shared" si="1"/>
        <v>0.5243776036710958</v>
      </c>
      <c r="E40" s="9"/>
      <c r="F40" s="90">
        <f t="shared" si="2"/>
        <v>2427.879830548713</v>
      </c>
      <c r="G40" s="90">
        <f t="shared" si="2"/>
        <v>2011.2906846673445</v>
      </c>
      <c r="H40" s="50"/>
      <c r="I40" s="76">
        <f t="shared" si="3"/>
        <v>15.218406485441792</v>
      </c>
      <c r="J40" s="76">
        <f t="shared" si="3"/>
        <v>11.207103744732764</v>
      </c>
      <c r="K40" s="2"/>
      <c r="L40" s="55"/>
      <c r="M40" s="55"/>
      <c r="P40" s="55"/>
      <c r="Q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2:28" ht="12.75">
      <c r="B41" s="133">
        <v>0.8000010000000001</v>
      </c>
      <c r="C41" s="50">
        <f t="shared" si="0"/>
        <v>0.7680012799996002</v>
      </c>
      <c r="D41" s="50">
        <f t="shared" si="1"/>
        <v>0.4619331319173745</v>
      </c>
      <c r="E41" s="9"/>
      <c r="F41" s="90">
        <f t="shared" si="2"/>
        <v>2138.760553831431</v>
      </c>
      <c r="G41" s="90">
        <f t="shared" si="2"/>
        <v>1771.7801039942449</v>
      </c>
      <c r="H41" s="50"/>
      <c r="I41" s="76">
        <f t="shared" si="3"/>
        <v>9.739760671054261</v>
      </c>
      <c r="J41" s="76">
        <f t="shared" si="3"/>
        <v>7.172532051485965</v>
      </c>
      <c r="K41" s="2"/>
      <c r="L41" s="55"/>
      <c r="M41" s="55"/>
      <c r="P41" s="55"/>
      <c r="Q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2:28" ht="12.75">
      <c r="B42" s="133">
        <v>0.8500010000000001</v>
      </c>
      <c r="C42" s="50">
        <f t="shared" si="0"/>
        <v>0.8308762324994501</v>
      </c>
      <c r="D42" s="50">
        <f t="shared" si="1"/>
        <v>0.3948351842177636</v>
      </c>
      <c r="E42" s="9"/>
      <c r="F42" s="90">
        <f t="shared" si="2"/>
        <v>1828.095581203659</v>
      </c>
      <c r="G42" s="90">
        <f t="shared" si="2"/>
        <v>1514.4207579357303</v>
      </c>
      <c r="H42" s="50"/>
      <c r="I42" s="76">
        <f t="shared" si="3"/>
        <v>5.4785971153406665</v>
      </c>
      <c r="J42" s="76">
        <f t="shared" si="3"/>
        <v>4.034535830407219</v>
      </c>
      <c r="K42" s="2"/>
      <c r="L42" s="55"/>
      <c r="M42" s="55"/>
      <c r="P42" s="55"/>
      <c r="Q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2:28" ht="12.75">
      <c r="B43" s="133">
        <v>0.900001</v>
      </c>
      <c r="C43" s="50">
        <f t="shared" si="0"/>
        <v>0.8910011699993</v>
      </c>
      <c r="D43" s="50">
        <f t="shared" si="1"/>
        <v>0.31909655068316295</v>
      </c>
      <c r="E43" s="9"/>
      <c r="F43" s="90">
        <f t="shared" si="2"/>
        <v>1477.4240432420288</v>
      </c>
      <c r="G43" s="90">
        <f t="shared" si="2"/>
        <v>1223.9193958807575</v>
      </c>
      <c r="H43" s="50"/>
      <c r="I43" s="76">
        <f t="shared" si="3"/>
        <v>2.4349158183010133</v>
      </c>
      <c r="J43" s="76">
        <f t="shared" si="3"/>
        <v>1.7931150814965335</v>
      </c>
      <c r="K43" s="2"/>
      <c r="L43" s="55"/>
      <c r="M43" s="55"/>
      <c r="P43" s="55"/>
      <c r="Q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2:28" ht="12.75">
      <c r="B44" s="133">
        <v>0.9500010000000001</v>
      </c>
      <c r="C44" s="50">
        <f t="shared" si="0"/>
        <v>0.9476260924991501</v>
      </c>
      <c r="D44" s="50">
        <f t="shared" si="1"/>
        <v>0.22413683256949596</v>
      </c>
      <c r="E44" s="9"/>
      <c r="F44" s="90">
        <f t="shared" si="2"/>
        <v>1037.758461209713</v>
      </c>
      <c r="G44" s="90">
        <f t="shared" si="2"/>
        <v>859.6940835799473</v>
      </c>
      <c r="H44" s="50"/>
      <c r="I44" s="76">
        <f t="shared" si="3"/>
        <v>0.6087167799352873</v>
      </c>
      <c r="J44" s="76">
        <f t="shared" si="3"/>
        <v>0.4482698047538968</v>
      </c>
      <c r="K44" s="2"/>
      <c r="L44" s="55"/>
      <c r="M44" s="55"/>
      <c r="P44" s="55"/>
      <c r="Q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2:28" ht="13.5" thickBot="1">
      <c r="B45" s="134">
        <v>0.99999</v>
      </c>
      <c r="C45" s="77">
        <f t="shared" si="0"/>
        <v>0.9999899999000011</v>
      </c>
      <c r="D45" s="77">
        <f t="shared" si="1"/>
        <v>0.0031622776604935273</v>
      </c>
      <c r="E45" s="9"/>
      <c r="F45" s="91">
        <f t="shared" si="2"/>
        <v>14.641415073330686</v>
      </c>
      <c r="G45" s="91">
        <f t="shared" si="2"/>
        <v>12.129159514737031</v>
      </c>
      <c r="H45" s="50"/>
      <c r="I45" s="78">
        <f t="shared" si="3"/>
        <v>2.4349645173257035E-08</v>
      </c>
      <c r="J45" s="78">
        <f t="shared" si="3"/>
        <v>1.7931509443197857E-08</v>
      </c>
      <c r="K45" s="2"/>
      <c r="L45" s="55"/>
      <c r="M45" s="55"/>
      <c r="P45" s="55"/>
      <c r="Q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8" ht="13.5" thickTop="1">
      <c r="A46" s="2"/>
      <c r="E46" s="6"/>
      <c r="H46" s="6"/>
    </row>
    <row r="47" spans="1:8" ht="12.75">
      <c r="A47" s="2"/>
      <c r="H47" s="6"/>
    </row>
    <row r="48" ht="12.75">
      <c r="A48" s="2"/>
    </row>
    <row r="49" ht="12.75">
      <c r="A49" s="2"/>
    </row>
  </sheetData>
  <printOptions/>
  <pageMargins left="0.75" right="0.75" top="1" bottom="1" header="0.4921259845" footer="0.4921259845"/>
  <pageSetup horizontalDpi="600" verticalDpi="600" orientation="portrait" paperSize="9" r:id="rId24"/>
  <drawing r:id="rId23"/>
  <legacyDrawing r:id="rId22"/>
  <oleObjects>
    <oleObject progId="Equation.3" shapeId="3191723" r:id="rId1"/>
    <oleObject progId="Equation.3" shapeId="318198" r:id="rId2"/>
    <oleObject progId="Equation.3" shapeId="343405" r:id="rId3"/>
    <oleObject progId="Equation.3" shapeId="352842" r:id="rId4"/>
    <oleObject progId="Equation.3" shapeId="390328" r:id="rId5"/>
    <oleObject progId="Equation.3" shapeId="398226" r:id="rId6"/>
    <oleObject progId="Equation.3" shapeId="400744" r:id="rId7"/>
    <oleObject progId="Equation.3" shapeId="402243" r:id="rId8"/>
    <oleObject progId="Equation.3" shapeId="405077" r:id="rId9"/>
    <oleObject progId="Equation.3" shapeId="408168" r:id="rId10"/>
    <oleObject progId="Equation.3" shapeId="416464" r:id="rId11"/>
    <oleObject progId="Equation.3" shapeId="419855" r:id="rId12"/>
    <oleObject progId="Equation.3" shapeId="429634" r:id="rId13"/>
    <oleObject progId="Equation.3" shapeId="435135" r:id="rId14"/>
    <oleObject progId="Equation.3" shapeId="437148" r:id="rId15"/>
    <oleObject progId="Equation.3" shapeId="437149" r:id="rId16"/>
    <oleObject progId="Equation.3" shapeId="475936" r:id="rId17"/>
    <oleObject progId="Equation.3" shapeId="479602" r:id="rId18"/>
    <oleObject progId="Equation.3" shapeId="484750" r:id="rId19"/>
    <oleObject progId="Equation.3" shapeId="486806" r:id="rId20"/>
    <oleObject progId="Equation.3" shapeId="503356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dcterms:created xsi:type="dcterms:W3CDTF">2010-07-13T08:14:31Z</dcterms:created>
  <dcterms:modified xsi:type="dcterms:W3CDTF">2011-01-23T21:07:55Z</dcterms:modified>
  <cp:category/>
  <cp:version/>
  <cp:contentType/>
  <cp:contentStatus/>
</cp:coreProperties>
</file>