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5010" windowHeight="5160" firstSheet="1" activeTab="1"/>
  </bookViews>
  <sheets>
    <sheet name="Ellipsoids (1)" sheetId="1" r:id="rId1"/>
    <sheet name="fracture-oriented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<sst xmlns="http://schemas.openxmlformats.org/spreadsheetml/2006/main" count="33" uniqueCount="29">
  <si>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phi</t>
  </si>
  <si>
    <t>Input (yellow cells)</t>
  </si>
  <si>
    <t>Ellipsoids inclusion</t>
  </si>
  <si>
    <t>sigma-matrix</t>
  </si>
  <si>
    <t>sigma-fluid</t>
  </si>
  <si>
    <t>L</t>
  </si>
  <si>
    <t>sigma x</t>
  </si>
  <si>
    <t>S/m</t>
  </si>
  <si>
    <t>Rock with matrix porosity and oriented fractures (ellipsoidic inclusions in conductive matrix):</t>
  </si>
  <si>
    <t>Equations:</t>
  </si>
  <si>
    <t>Calculation of depolarization exponents from aspect ratio (Sen, 1980):</t>
  </si>
  <si>
    <t xml:space="preserve">Calculation of ratio of rock conductivity and matrix conductivity (Bruggeman, 1935 and Hanai, 1960): </t>
  </si>
  <si>
    <t>Input:</t>
  </si>
  <si>
    <t xml:space="preserve">Aspect ratio </t>
  </si>
  <si>
    <t>La = Lb =</t>
  </si>
  <si>
    <t>Lc =</t>
  </si>
  <si>
    <t>Derived depolarization exponents:</t>
  </si>
  <si>
    <r>
      <t xml:space="preserve">(fluid conductivity)/(matrix conductivity) </t>
    </r>
    <r>
      <rPr>
        <i/>
        <sz val="12"/>
        <rFont val="Times New Roman"/>
        <family val="1"/>
      </rPr>
      <t>C</t>
    </r>
    <r>
      <rPr>
        <i/>
        <vertAlign val="subscript"/>
        <sz val="12"/>
        <rFont val="Times New Roman"/>
        <family val="1"/>
      </rPr>
      <t>fl,fr</t>
    </r>
    <r>
      <rPr>
        <i/>
        <sz val="12"/>
        <rFont val="Times New Roman"/>
        <family val="1"/>
      </rPr>
      <t>/C</t>
    </r>
    <r>
      <rPr>
        <i/>
        <vertAlign val="subscript"/>
        <sz val="12"/>
        <rFont val="Times New Roman"/>
        <family val="1"/>
      </rPr>
      <t>ma</t>
    </r>
  </si>
  <si>
    <t>a</t>
  </si>
  <si>
    <r>
      <t xml:space="preserve"> F</t>
    </r>
    <r>
      <rPr>
        <vertAlign val="subscript"/>
        <sz val="12"/>
        <rFont val="Arial"/>
        <family val="2"/>
      </rPr>
      <t>fr</t>
    </r>
  </si>
  <si>
    <t>x-direction</t>
  </si>
  <si>
    <t>z-direction</t>
  </si>
  <si>
    <t>Formation factor</t>
  </si>
  <si>
    <t>Fx = Cfluid/Cx =Fz = Cfluid/Cz</t>
  </si>
  <si>
    <t>Calculation:</t>
  </si>
  <si>
    <t>Type into the yellow fields the material parameters</t>
  </si>
  <si>
    <r>
      <t>variable ratio</t>
    </r>
    <r>
      <rPr>
        <i/>
        <sz val="12"/>
        <rFont val="Times New Roman"/>
        <family val="1"/>
      </rPr>
      <t xml:space="preserve"> Cx/Cma</t>
    </r>
  </si>
  <si>
    <r>
      <t>variable ratio</t>
    </r>
    <r>
      <rPr>
        <i/>
        <sz val="12"/>
        <rFont val="Times New Roman"/>
        <family val="1"/>
      </rPr>
      <t xml:space="preserve"> Cz/Cma</t>
    </r>
  </si>
  <si>
    <r>
      <t>F</t>
    </r>
    <r>
      <rPr>
        <vertAlign val="subscript"/>
        <sz val="10"/>
        <rFont val="Arial"/>
        <family val="2"/>
      </rPr>
      <t>fr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</si>
</sst>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name val="Symbol"/>
      <family val="1"/>
    </font>
    <font>
      <i/>
      <sz val="12"/>
      <name val="Symbol"/>
      <family val="1"/>
    </font>
    <font>
      <vertAlign val="subscript"/>
      <sz val="12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73" fontId="0" fillId="0" borderId="0" xfId="0" applyNumberFormat="1" applyAlignment="1">
      <alignment/>
    </xf>
    <xf numFmtId="1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3" fontId="0" fillId="3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4" xfId="0" applyNumberFormat="1" applyBorder="1" applyAlignment="1">
      <alignment/>
    </xf>
    <xf numFmtId="173" fontId="0" fillId="3" borderId="5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6" fillId="0" borderId="8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74" fontId="0" fillId="0" borderId="11" xfId="0" applyNumberFormat="1" applyBorder="1" applyAlignment="1">
      <alignment horizontal="left"/>
    </xf>
    <xf numFmtId="173" fontId="0" fillId="0" borderId="13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6" fillId="0" borderId="0" xfId="0" applyNumberFormat="1" applyFont="1" applyAlignment="1">
      <alignment/>
    </xf>
    <xf numFmtId="0" fontId="0" fillId="2" borderId="9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series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'Ellipsoids (1)'!$A$11:$A$24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'Ellipsoids (1)'!$B$11:$B$24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series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'Ellipsoids (1)'!$D$11:$D$24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'Ellipsoids (1)'!$E$11:$E$24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727090"/>
        <c:axId val="6543811"/>
      </c:scatterChart>
      <c:valAx>
        <c:axId val="727090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phi-frac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543811"/>
        <c:crossesAt val="0.01"/>
        <c:crossBetween val="midCat"/>
        <c:dispUnits/>
      </c:valAx>
      <c:valAx>
        <c:axId val="6543811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sigma in S/m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727090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965"/>
          <c:w val="0.88475"/>
          <c:h val="0.81075"/>
        </c:manualLayout>
      </c:layout>
      <c:scatterChart>
        <c:scatterStyle val="smooth"/>
        <c:varyColors val="0"/>
        <c:ser>
          <c:idx val="0"/>
          <c:order val="0"/>
          <c:tx>
            <c:v>sigma x/ sigma ma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'fracture-oriented'!$B$23:$B$45</c:f>
              <c:numCache/>
            </c:numRef>
          </c:xVal>
          <c:yVal>
            <c:numRef>
              <c:f>'fracture-oriented'!$C$23:$C$45</c:f>
              <c:numCache/>
            </c:numRef>
          </c:yVal>
          <c:smooth val="1"/>
        </c:ser>
        <c:ser>
          <c:idx val="1"/>
          <c:order val="1"/>
          <c:tx>
            <c:v>sigma z/ sigma ma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'fracture-oriented'!$E$23:$E$45</c:f>
              <c:numCache/>
            </c:numRef>
          </c:xVal>
          <c:yVal>
            <c:numRef>
              <c:f>'fracture-oriented'!$F$23:$F$45</c:f>
              <c:numCache/>
            </c:numRef>
          </c:yVal>
          <c:smooth val="1"/>
        </c:ser>
        <c:axId val="58894300"/>
        <c:axId val="60286653"/>
      </c:scatterChart>
      <c:valAx>
        <c:axId val="58894300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Fracture 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0286653"/>
        <c:crossesAt val="1"/>
        <c:crossBetween val="midCat"/>
        <c:dispUnits/>
      </c:valAx>
      <c:valAx>
        <c:axId val="6028665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Cx/Cma, Cz/Cma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58894300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075"/>
          <c:w val="0.877"/>
          <c:h val="0.81575"/>
        </c:manualLayout>
      </c:layout>
      <c:scatterChart>
        <c:scatterStyle val="smooth"/>
        <c:varyColors val="0"/>
        <c:ser>
          <c:idx val="3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'fracture-oriented'!$B$23:$B$45</c:f>
              <c:numCache/>
            </c:numRef>
          </c:xVal>
          <c:yVal>
            <c:numRef>
              <c:f>'fracture-oriented'!$H$23:$H$45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'fracture-oriented'!$E$23:$E$45</c:f>
              <c:numCache/>
            </c:numRef>
          </c:xVal>
          <c:yVal>
            <c:numRef>
              <c:f>'fracture-oriented'!$H$23:$H$45</c:f>
              <c:numCache/>
            </c:numRef>
          </c:yVal>
          <c:smooth val="1"/>
        </c:ser>
        <c:axId val="5708966"/>
        <c:axId val="51380695"/>
      </c:scatterChart>
      <c:valAx>
        <c:axId val="5708966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Fracture 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1380695"/>
        <c:crossesAt val="1"/>
        <c:crossBetween val="midCat"/>
        <c:dispUnits/>
      </c:valAx>
      <c:valAx>
        <c:axId val="5138069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Formation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crossAx val="5708966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66675</xdr:rowOff>
    </xdr:from>
    <xdr:to>
      <xdr:col>8</xdr:col>
      <xdr:colOff>438150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3629025" y="552450"/>
        <a:ext cx="25812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0.78175</cdr:x>
      <cdr:y>0.258</cdr:y>
    </cdr:from>
    <cdr:to>
      <cdr:x>0.91225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981075"/>
          <a:ext cx="514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x, y</a:t>
          </a:r>
        </a:p>
      </cdr:txBody>
    </cdr:sp>
  </cdr:relSizeAnchor>
  <cdr:relSizeAnchor xmlns:cdr="http://schemas.openxmlformats.org/drawingml/2006/chartDrawing">
    <cdr:from>
      <cdr:x>0.84125</cdr:x>
      <cdr:y>0.69425</cdr:y>
    </cdr:from>
    <cdr:to>
      <cdr:x>0.913</cdr:x>
      <cdr:y>0.76325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2657475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0.50825</cdr:y>
    </cdr:from>
    <cdr:to>
      <cdr:x>0.584</cdr:x>
      <cdr:y>0.59325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1924050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x, y</a:t>
          </a:r>
        </a:p>
      </cdr:txBody>
    </cdr:sp>
  </cdr:relSizeAnchor>
  <cdr:relSizeAnchor xmlns:cdr="http://schemas.openxmlformats.org/drawingml/2006/chartDrawing">
    <cdr:from>
      <cdr:x>0.49225</cdr:x>
      <cdr:y>0.151</cdr:y>
    </cdr:from>
    <cdr:to>
      <cdr:x>0.56225</cdr:x>
      <cdr:y>0.2215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571500"/>
          <a:ext cx="257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z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19</xdr:row>
      <xdr:rowOff>152400</xdr:rowOff>
    </xdr:from>
    <xdr:to>
      <xdr:col>13</xdr:col>
      <xdr:colOff>228600</xdr:colOff>
      <xdr:row>40</xdr:row>
      <xdr:rowOff>95250</xdr:rowOff>
    </xdr:to>
    <xdr:graphicFrame>
      <xdr:nvGraphicFramePr>
        <xdr:cNvPr id="1" name="Chart 12"/>
        <xdr:cNvGraphicFramePr/>
      </xdr:nvGraphicFramePr>
      <xdr:xfrm>
        <a:off x="6743700" y="3781425"/>
        <a:ext cx="3924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438150</xdr:colOff>
      <xdr:row>19</xdr:row>
      <xdr:rowOff>152400</xdr:rowOff>
    </xdr:from>
    <xdr:to>
      <xdr:col>18</xdr:col>
      <xdr:colOff>552450</xdr:colOff>
      <xdr:row>40</xdr:row>
      <xdr:rowOff>66675</xdr:rowOff>
    </xdr:to>
    <xdr:graphicFrame>
      <xdr:nvGraphicFramePr>
        <xdr:cNvPr id="2" name="Chart 13"/>
        <xdr:cNvGraphicFramePr/>
      </xdr:nvGraphicFramePr>
      <xdr:xfrm>
        <a:off x="10877550" y="3781425"/>
        <a:ext cx="36861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T10" sqref="T10"/>
    </sheetView>
  </sheetViews>
  <sheetFormatPr defaultColWidth="11.421875" defaultRowHeight="12.75"/>
  <cols>
    <col min="3" max="3" width="6.57421875" style="0" customWidth="1"/>
  </cols>
  <sheetData>
    <row r="1" ht="12.75">
      <c r="A1" s="2" t="s">
        <v>2</v>
      </c>
    </row>
    <row r="2" ht="12.75">
      <c r="A2" t="s">
        <v>1</v>
      </c>
    </row>
    <row r="4" spans="1:5" ht="12.75">
      <c r="A4" t="s">
        <v>3</v>
      </c>
      <c r="B4" s="3">
        <v>0.1</v>
      </c>
      <c r="C4" t="s">
        <v>7</v>
      </c>
      <c r="E4">
        <v>0.2</v>
      </c>
    </row>
    <row r="5" spans="1:5" ht="12.75">
      <c r="A5" t="s">
        <v>4</v>
      </c>
      <c r="B5" s="3">
        <v>10</v>
      </c>
      <c r="C5" t="s">
        <v>7</v>
      </c>
      <c r="E5">
        <v>10</v>
      </c>
    </row>
    <row r="6" spans="1:5" ht="12.75">
      <c r="A6" t="s">
        <v>5</v>
      </c>
      <c r="B6" s="1">
        <v>0.33</v>
      </c>
      <c r="E6">
        <v>0.5</v>
      </c>
    </row>
    <row r="10" spans="1:5" ht="12.75">
      <c r="A10" s="2" t="s">
        <v>0</v>
      </c>
      <c r="B10" t="s">
        <v>6</v>
      </c>
      <c r="D10" s="2" t="s">
        <v>0</v>
      </c>
      <c r="E10" t="s">
        <v>6</v>
      </c>
    </row>
    <row r="11" spans="1:5" ht="12.75">
      <c r="A11" s="5">
        <f aca="true" t="shared" si="0" ref="A11:A24">1-((B$5-B11)/(B$5-B$4))*((B$4/B11)^B$6)</f>
        <v>0</v>
      </c>
      <c r="B11" s="4">
        <f>B$4</f>
        <v>0.1</v>
      </c>
      <c r="D11" s="5">
        <f aca="true" t="shared" si="1" ref="D11:D24">1-((E$5-E11)/(E$5-E$4))*((E$4/E11)^E$6)</f>
        <v>0</v>
      </c>
      <c r="E11" s="4">
        <f>E$4</f>
        <v>0.2</v>
      </c>
    </row>
    <row r="12" spans="1:5" ht="12.75">
      <c r="A12" s="5">
        <f t="shared" si="0"/>
        <v>0.03194170444815869</v>
      </c>
      <c r="B12" s="4">
        <f>B$4*1.1</f>
        <v>0.11000000000000001</v>
      </c>
      <c r="D12" s="5">
        <f t="shared" si="1"/>
        <v>0.048483252773276364</v>
      </c>
      <c r="E12" s="4">
        <f>E$4*1.1</f>
        <v>0.22000000000000003</v>
      </c>
    </row>
    <row r="13" spans="1:5" ht="12.75">
      <c r="A13" s="5">
        <f t="shared" si="0"/>
        <v>0.06029413205289569</v>
      </c>
      <c r="B13" s="4">
        <f>B$4*1.2</f>
        <v>0.12</v>
      </c>
      <c r="D13" s="5">
        <f t="shared" si="1"/>
        <v>0.09085507461727527</v>
      </c>
      <c r="E13" s="4">
        <f>E$4*1.2</f>
        <v>0.24</v>
      </c>
    </row>
    <row r="14" spans="1:5" ht="12.75">
      <c r="A14" s="5">
        <f t="shared" si="0"/>
        <v>0.1296560386839135</v>
      </c>
      <c r="B14" s="4">
        <f>B$4*1.5</f>
        <v>0.15000000000000002</v>
      </c>
      <c r="D14" s="5">
        <f t="shared" si="1"/>
        <v>0.19183501683684268</v>
      </c>
      <c r="E14" s="4">
        <f>E$4*1.5</f>
        <v>0.30000000000000004</v>
      </c>
    </row>
    <row r="15" spans="1:5" ht="12.75">
      <c r="A15" s="5">
        <f t="shared" si="0"/>
        <v>0.2124992383032117</v>
      </c>
      <c r="B15" s="4">
        <f>B$4*2</f>
        <v>0.2</v>
      </c>
      <c r="D15" s="5">
        <f t="shared" si="1"/>
        <v>0.3073239694499127</v>
      </c>
      <c r="E15" s="4">
        <f>E$4*2</f>
        <v>0.4</v>
      </c>
    </row>
    <row r="16" spans="1:5" ht="12.75">
      <c r="A16" s="5">
        <f t="shared" si="0"/>
        <v>0.27213771209805726</v>
      </c>
      <c r="B16" s="4">
        <f>B$4*2.5</f>
        <v>0.25</v>
      </c>
      <c r="D16" s="5">
        <f t="shared" si="1"/>
        <v>0.38690535160000805</v>
      </c>
      <c r="E16" s="4">
        <f>E$4*2.5</f>
        <v>0.5</v>
      </c>
    </row>
    <row r="17" spans="1:5" ht="12.75">
      <c r="A17" s="5">
        <f t="shared" si="0"/>
        <v>0.31815364121477707</v>
      </c>
      <c r="B17" s="4">
        <f>B$4*3</f>
        <v>0.30000000000000004</v>
      </c>
      <c r="D17" s="5">
        <f t="shared" si="1"/>
        <v>0.446215047920155</v>
      </c>
      <c r="E17" s="4">
        <f>E$4*3</f>
        <v>0.6000000000000001</v>
      </c>
    </row>
    <row r="18" spans="1:5" ht="12.75">
      <c r="A18" s="5">
        <f t="shared" si="0"/>
        <v>0.4358062000855839</v>
      </c>
      <c r="B18" s="4">
        <f>B$4*5</f>
        <v>0.5</v>
      </c>
      <c r="D18" s="5">
        <f t="shared" si="1"/>
        <v>0.589293636785753</v>
      </c>
      <c r="E18" s="4">
        <f>E$4*5</f>
        <v>1</v>
      </c>
    </row>
    <row r="19" spans="1:5" ht="12.75">
      <c r="A19" s="5">
        <f t="shared" si="0"/>
        <v>0.505728692046671</v>
      </c>
      <c r="B19" s="4">
        <f>B$4*7</f>
        <v>0.7000000000000001</v>
      </c>
      <c r="D19" s="5">
        <f t="shared" si="1"/>
        <v>0.6683168910327191</v>
      </c>
      <c r="E19" s="4">
        <f>E$4*7</f>
        <v>1.4000000000000001</v>
      </c>
    </row>
    <row r="20" spans="1:5" ht="12.75">
      <c r="A20" s="5">
        <f t="shared" si="0"/>
        <v>0.5747862351934562</v>
      </c>
      <c r="B20" s="4">
        <f>B$4*10</f>
        <v>1</v>
      </c>
      <c r="D20" s="5">
        <f t="shared" si="1"/>
        <v>0.7418548848842139</v>
      </c>
      <c r="E20" s="4">
        <f>E$4*10</f>
        <v>2</v>
      </c>
    </row>
    <row r="21" spans="1:5" ht="12.75">
      <c r="A21" s="5">
        <f t="shared" si="0"/>
        <v>0.6993128326236544</v>
      </c>
      <c r="B21" s="4">
        <f>B$4*20</f>
        <v>2</v>
      </c>
      <c r="D21" s="5">
        <f t="shared" si="1"/>
        <v>0.8630978789285844</v>
      </c>
      <c r="E21" s="4">
        <f>E$4*20</f>
        <v>4</v>
      </c>
    </row>
    <row r="22" spans="1:5" ht="16.5">
      <c r="A22" s="5">
        <f t="shared" si="0"/>
        <v>0.8611088069914049</v>
      </c>
      <c r="B22" s="4">
        <f>B$4*50</f>
        <v>5</v>
      </c>
      <c r="D22" s="5" t="e">
        <f t="shared" si="1"/>
        <v>#VALUE!</v>
      </c>
      <c r="E22" s="36" t="s">
        <v>28</v>
      </c>
    </row>
    <row r="23" spans="1:5" ht="12.75">
      <c r="A23" s="5">
        <f t="shared" si="0"/>
        <v>0.925423206432336</v>
      </c>
      <c r="B23" s="4">
        <f>B$4*70</f>
        <v>7</v>
      </c>
      <c r="D23" s="5">
        <f t="shared" si="1"/>
        <v>1.0487848411973222</v>
      </c>
      <c r="E23" s="4">
        <f>E$4*70</f>
        <v>14</v>
      </c>
    </row>
    <row r="24" spans="1:5" ht="12.75">
      <c r="A24" s="5">
        <f t="shared" si="0"/>
        <v>1</v>
      </c>
      <c r="B24" s="4">
        <f>B$4*100</f>
        <v>10</v>
      </c>
      <c r="D24" s="5">
        <f t="shared" si="1"/>
        <v>1.1020408163265305</v>
      </c>
      <c r="E24" s="4">
        <f>E$4*100</f>
        <v>20</v>
      </c>
    </row>
    <row r="25" spans="1:5" ht="12.75">
      <c r="A25" s="5"/>
      <c r="B25" s="4"/>
      <c r="D25" s="5"/>
      <c r="E25" s="4"/>
    </row>
    <row r="26" spans="1:5" ht="12.75">
      <c r="A26" s="5"/>
      <c r="B26" s="4"/>
      <c r="D26" s="5"/>
      <c r="E26" s="4"/>
    </row>
    <row r="27" spans="1:5" ht="12.75">
      <c r="A27" s="5"/>
      <c r="B27" s="4"/>
      <c r="D27" s="5"/>
      <c r="E27" s="4"/>
    </row>
    <row r="28" spans="1:5" ht="12.75">
      <c r="A28" s="5"/>
      <c r="B28" s="4"/>
      <c r="D28" s="5"/>
      <c r="E28" s="4"/>
    </row>
    <row r="29" spans="1:5" ht="12.75">
      <c r="A29" s="5"/>
      <c r="B29" s="4"/>
      <c r="D29" s="5"/>
      <c r="E29" s="4"/>
    </row>
    <row r="30" spans="1:5" ht="12.75">
      <c r="A30" s="5"/>
      <c r="B30" s="4"/>
      <c r="D30" s="5"/>
      <c r="E30" s="4"/>
    </row>
    <row r="31" spans="1:5" ht="12.75">
      <c r="A31" s="5"/>
      <c r="B31" s="4"/>
      <c r="D31" s="5"/>
      <c r="E31" s="4"/>
    </row>
    <row r="32" spans="1:5" ht="12.75">
      <c r="A32" s="5"/>
      <c r="B32" s="4"/>
      <c r="D32" s="5"/>
      <c r="E32" s="4"/>
    </row>
    <row r="33" spans="1:5" ht="12.75">
      <c r="A33" s="5"/>
      <c r="B33" s="4"/>
      <c r="D33" s="5"/>
      <c r="E33" s="4"/>
    </row>
    <row r="34" spans="1:5" ht="12.75">
      <c r="A34" s="5"/>
      <c r="B34" s="4"/>
      <c r="D34" s="5"/>
      <c r="E34" s="4"/>
    </row>
    <row r="35" spans="1:5" ht="12.75">
      <c r="A35" s="5"/>
      <c r="B35" s="4"/>
      <c r="D35" s="5"/>
      <c r="E35" s="4"/>
    </row>
    <row r="36" spans="1:5" ht="12.75">
      <c r="A36" s="5"/>
      <c r="B36" s="4"/>
      <c r="D36" s="5"/>
      <c r="E36" s="4"/>
    </row>
    <row r="37" spans="1:5" ht="12.75">
      <c r="A37" s="5"/>
      <c r="B37" s="4"/>
      <c r="D37" s="5"/>
      <c r="E37" s="4"/>
    </row>
    <row r="38" spans="1:5" ht="12.75">
      <c r="A38" s="5"/>
      <c r="B38" s="4"/>
      <c r="D38" s="5"/>
      <c r="E38" s="4"/>
    </row>
    <row r="39" spans="1:5" ht="12.75">
      <c r="A39" s="5"/>
      <c r="B39" s="4"/>
      <c r="D39" s="5"/>
      <c r="E39" s="4"/>
    </row>
    <row r="40" spans="1:5" ht="12.75">
      <c r="A40" s="5"/>
      <c r="B40" s="4"/>
      <c r="D40" s="5"/>
      <c r="E40" s="4"/>
    </row>
    <row r="41" spans="2:5" ht="12.75">
      <c r="B41" s="4"/>
      <c r="E41" s="4"/>
    </row>
    <row r="42" spans="2:5" ht="12.75">
      <c r="B42" s="4"/>
      <c r="E42" s="4"/>
    </row>
    <row r="43" spans="2:5" ht="12.75">
      <c r="B43" s="4"/>
      <c r="E43" s="4"/>
    </row>
    <row r="44" spans="2:5" ht="12.75">
      <c r="B44" s="4"/>
      <c r="E44" s="4"/>
    </row>
    <row r="45" spans="2:5" ht="12.75">
      <c r="B45" s="4"/>
      <c r="E45" s="4"/>
    </row>
    <row r="46" spans="2:5" ht="12.75">
      <c r="B46" s="4"/>
      <c r="E46" s="4"/>
    </row>
    <row r="47" spans="2:5" ht="12.75">
      <c r="B47" s="4"/>
      <c r="E47" s="4"/>
    </row>
    <row r="48" spans="2:5" ht="12.75">
      <c r="B48" s="4"/>
      <c r="E48" s="4"/>
    </row>
  </sheetData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  <oleObjects>
    <oleObject progId="Equation.3" shapeId="3725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S8" sqref="S8"/>
    </sheetView>
  </sheetViews>
  <sheetFormatPr defaultColWidth="11.421875" defaultRowHeight="12.75"/>
  <cols>
    <col min="1" max="7" width="10.7109375" style="0" customWidth="1"/>
    <col min="8" max="8" width="19.140625" style="0" customWidth="1"/>
    <col min="9" max="9" width="19.57421875" style="0" customWidth="1"/>
    <col min="10" max="23" width="10.7109375" style="0" customWidth="1"/>
  </cols>
  <sheetData>
    <row r="1" ht="15.75">
      <c r="A1" s="7" t="s">
        <v>8</v>
      </c>
    </row>
    <row r="2" ht="16.5" thickBot="1">
      <c r="A2" s="7"/>
    </row>
    <row r="3" spans="1:14" ht="16.5" thickTop="1">
      <c r="A3" s="7"/>
      <c r="B3" s="38" t="s">
        <v>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5.75">
      <c r="A4" s="7"/>
      <c r="B4" s="41" t="s">
        <v>10</v>
      </c>
      <c r="C4" s="42"/>
      <c r="D4" s="42"/>
      <c r="E4" s="42"/>
      <c r="F4" s="42"/>
      <c r="G4" s="42"/>
      <c r="H4" s="42" t="s">
        <v>11</v>
      </c>
      <c r="I4" s="42"/>
      <c r="J4" s="42"/>
      <c r="K4" s="42"/>
      <c r="L4" s="42"/>
      <c r="M4" s="42"/>
      <c r="N4" s="43"/>
    </row>
    <row r="5" spans="1:14" ht="15.75">
      <c r="A5" s="7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15.75">
      <c r="A6" s="7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5.75">
      <c r="A7" s="7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15.75">
      <c r="A8" s="7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5.75">
      <c r="A9" s="7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2:14" ht="13.5" thickBo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ht="13.5" thickTop="1"/>
    <row r="13" ht="12.75">
      <c r="B13" s="2" t="s">
        <v>12</v>
      </c>
    </row>
    <row r="14" ht="12.75">
      <c r="B14" t="s">
        <v>25</v>
      </c>
    </row>
    <row r="15" ht="13.5" thickBot="1"/>
    <row r="16" spans="2:14" ht="17.25" thickBot="1" thickTop="1">
      <c r="B16" s="24" t="s">
        <v>13</v>
      </c>
      <c r="C16" s="25"/>
      <c r="D16" s="27"/>
      <c r="E16" s="28" t="s">
        <v>18</v>
      </c>
      <c r="F16" s="37">
        <v>0.01</v>
      </c>
      <c r="H16" s="25" t="s">
        <v>16</v>
      </c>
      <c r="I16" s="27"/>
      <c r="J16" s="27"/>
      <c r="K16" s="30" t="s">
        <v>14</v>
      </c>
      <c r="L16" s="31">
        <f>PI()*$F16/4</f>
        <v>0.007853981633974483</v>
      </c>
      <c r="M16" s="29" t="s">
        <v>15</v>
      </c>
      <c r="N16" s="31">
        <f>1-PI()*$F16/2</f>
        <v>0.984292036732051</v>
      </c>
    </row>
    <row r="17" spans="2:6" ht="20.25" thickBot="1" thickTop="1">
      <c r="B17" s="24" t="s">
        <v>17</v>
      </c>
      <c r="C17" s="25"/>
      <c r="D17" s="26"/>
      <c r="E17" s="24"/>
      <c r="F17" s="37">
        <v>100</v>
      </c>
    </row>
    <row r="18" ht="13.5" thickTop="1"/>
    <row r="19" spans="2:7" ht="12.75">
      <c r="B19" s="2" t="s">
        <v>24</v>
      </c>
      <c r="D19" s="6"/>
      <c r="G19" s="14"/>
    </row>
    <row r="20" spans="4:7" ht="13.5" thickBot="1">
      <c r="D20" s="14"/>
      <c r="G20" s="14"/>
    </row>
    <row r="21" spans="2:8" ht="13.5" thickTop="1">
      <c r="B21" s="10" t="s">
        <v>20</v>
      </c>
      <c r="C21" s="11"/>
      <c r="D21" s="18"/>
      <c r="E21" s="11" t="s">
        <v>21</v>
      </c>
      <c r="F21" s="11"/>
      <c r="G21" s="18"/>
      <c r="H21" s="12" t="s">
        <v>22</v>
      </c>
    </row>
    <row r="22" spans="2:10" s="8" customFormat="1" ht="48.75" thickBot="1">
      <c r="B22" s="20" t="s">
        <v>19</v>
      </c>
      <c r="C22" s="21" t="s">
        <v>26</v>
      </c>
      <c r="D22" s="19"/>
      <c r="E22" s="22" t="s">
        <v>28</v>
      </c>
      <c r="F22" s="21" t="s">
        <v>27</v>
      </c>
      <c r="G22" s="19"/>
      <c r="H22" s="23" t="s">
        <v>23</v>
      </c>
      <c r="J22" s="9"/>
    </row>
    <row r="23" spans="2:10" ht="13.5" thickTop="1">
      <c r="B23" s="32">
        <f>1-((F$17-C23)/(F$17-1))*((1/C23)^L$16)</f>
        <v>0</v>
      </c>
      <c r="C23" s="13">
        <v>1</v>
      </c>
      <c r="D23" s="18"/>
      <c r="E23" s="34">
        <f>1-((F$17-F23)/(F$17-1))*((1/F23)^N$16)</f>
        <v>0</v>
      </c>
      <c r="F23" s="13">
        <f>C23</f>
        <v>1</v>
      </c>
      <c r="G23" s="18"/>
      <c r="H23" s="15">
        <f aca="true" t="shared" si="0" ref="H23:H45">$F$17/C23</f>
        <v>100</v>
      </c>
      <c r="J23" s="1"/>
    </row>
    <row r="24" spans="2:10" ht="12.75">
      <c r="B24" s="32">
        <f aca="true" t="shared" si="1" ref="B24:B45">1-((F$17-C24)/(F$17-1))*((1/C24)^L$16)</f>
        <v>0.008213897541529791</v>
      </c>
      <c r="C24" s="13">
        <v>1.5</v>
      </c>
      <c r="D24" s="18"/>
      <c r="E24" s="34">
        <f aca="true" t="shared" si="2" ref="E24:E45">1-((F$17-F24)/(F$17-1))*((1/F24)^N$16)</f>
        <v>0.33246227873106593</v>
      </c>
      <c r="F24" s="13">
        <f aca="true" t="shared" si="3" ref="F24:F45">C24</f>
        <v>1.5</v>
      </c>
      <c r="G24" s="18"/>
      <c r="H24" s="15">
        <f t="shared" si="0"/>
        <v>66.66666666666667</v>
      </c>
      <c r="J24" s="1"/>
    </row>
    <row r="25" spans="2:10" ht="12.75">
      <c r="B25" s="32">
        <f t="shared" si="1"/>
        <v>0.01547534366337644</v>
      </c>
      <c r="C25" s="13">
        <v>2</v>
      </c>
      <c r="D25" s="18"/>
      <c r="E25" s="34">
        <f t="shared" si="2"/>
        <v>0.4996320852113235</v>
      </c>
      <c r="F25" s="13">
        <f t="shared" si="3"/>
        <v>2</v>
      </c>
      <c r="G25" s="18"/>
      <c r="H25" s="15">
        <f t="shared" si="0"/>
        <v>50</v>
      </c>
      <c r="J25" s="1"/>
    </row>
    <row r="26" spans="2:10" ht="12.75">
      <c r="B26" s="32">
        <f t="shared" si="1"/>
        <v>0.022213565778637756</v>
      </c>
      <c r="C26" s="13">
        <v>2.5</v>
      </c>
      <c r="D26" s="18"/>
      <c r="E26" s="34">
        <f t="shared" si="2"/>
        <v>0.600349611514351</v>
      </c>
      <c r="F26" s="13">
        <f t="shared" si="3"/>
        <v>2.5</v>
      </c>
      <c r="G26" s="18"/>
      <c r="H26" s="15">
        <f t="shared" si="0"/>
        <v>40</v>
      </c>
      <c r="J26" s="1"/>
    </row>
    <row r="27" spans="2:10" ht="12.75">
      <c r="B27" s="32">
        <f t="shared" si="1"/>
        <v>0.028619819562234694</v>
      </c>
      <c r="C27" s="13">
        <v>3</v>
      </c>
      <c r="D27" s="18"/>
      <c r="E27" s="34">
        <f t="shared" si="2"/>
        <v>0.6677156493669878</v>
      </c>
      <c r="F27" s="13">
        <f t="shared" si="3"/>
        <v>3</v>
      </c>
      <c r="G27" s="18"/>
      <c r="H27" s="15">
        <f t="shared" si="0"/>
        <v>33.333333333333336</v>
      </c>
      <c r="J27" s="1"/>
    </row>
    <row r="28" spans="2:10" ht="12.75">
      <c r="B28" s="32">
        <f t="shared" si="1"/>
        <v>0.034796210525353644</v>
      </c>
      <c r="C28" s="13">
        <v>3.5</v>
      </c>
      <c r="D28" s="18"/>
      <c r="E28" s="34">
        <f t="shared" si="2"/>
        <v>0.7159660357643403</v>
      </c>
      <c r="F28" s="13">
        <f t="shared" si="3"/>
        <v>3.5</v>
      </c>
      <c r="G28" s="18"/>
      <c r="H28" s="15">
        <f t="shared" si="0"/>
        <v>28.571428571428573</v>
      </c>
      <c r="J28" s="1"/>
    </row>
    <row r="29" spans="2:10" ht="12.75">
      <c r="B29" s="32">
        <f t="shared" si="1"/>
        <v>0.04080375415703541</v>
      </c>
      <c r="C29" s="13">
        <v>4</v>
      </c>
      <c r="D29" s="18"/>
      <c r="E29" s="34">
        <f t="shared" si="2"/>
        <v>0.7522388641581322</v>
      </c>
      <c r="F29" s="13">
        <f t="shared" si="3"/>
        <v>4</v>
      </c>
      <c r="G29" s="18"/>
      <c r="H29" s="15">
        <f t="shared" si="0"/>
        <v>25</v>
      </c>
      <c r="J29" s="1"/>
    </row>
    <row r="30" spans="2:10" ht="12.75">
      <c r="B30" s="32">
        <f t="shared" si="1"/>
        <v>0.046681857971320406</v>
      </c>
      <c r="C30" s="13">
        <v>4.5</v>
      </c>
      <c r="D30" s="18"/>
      <c r="E30" s="34">
        <f t="shared" si="2"/>
        <v>0.7805092101269818</v>
      </c>
      <c r="F30" s="13">
        <f t="shared" si="3"/>
        <v>4.5</v>
      </c>
      <c r="G30" s="18"/>
      <c r="H30" s="15">
        <f t="shared" si="0"/>
        <v>22.22222222222222</v>
      </c>
      <c r="J30" s="1"/>
    </row>
    <row r="31" spans="2:10" ht="12.75">
      <c r="B31" s="32">
        <f t="shared" si="1"/>
        <v>0.05245746796272477</v>
      </c>
      <c r="C31" s="13">
        <v>5</v>
      </c>
      <c r="D31" s="18"/>
      <c r="E31" s="34">
        <f t="shared" si="2"/>
        <v>0.8031670499686537</v>
      </c>
      <c r="F31" s="13">
        <f t="shared" si="3"/>
        <v>5</v>
      </c>
      <c r="G31" s="18"/>
      <c r="H31" s="15">
        <f t="shared" si="0"/>
        <v>20</v>
      </c>
      <c r="J31" s="1"/>
    </row>
    <row r="32" spans="2:10" ht="12.75">
      <c r="B32" s="32">
        <f t="shared" si="1"/>
        <v>0.05814983337539692</v>
      </c>
      <c r="C32" s="13">
        <v>5.5</v>
      </c>
      <c r="D32" s="18"/>
      <c r="E32" s="34">
        <f t="shared" si="2"/>
        <v>0.8217360545598033</v>
      </c>
      <c r="F32" s="13">
        <f t="shared" si="3"/>
        <v>5.5</v>
      </c>
      <c r="G32" s="18"/>
      <c r="H32" s="15">
        <f t="shared" si="0"/>
        <v>18.181818181818183</v>
      </c>
      <c r="J32" s="1"/>
    </row>
    <row r="33" spans="2:10" ht="12.75">
      <c r="B33" s="32">
        <f t="shared" si="1"/>
        <v>0.06377319032353257</v>
      </c>
      <c r="C33" s="13">
        <v>6</v>
      </c>
      <c r="D33" s="18"/>
      <c r="E33" s="34">
        <f t="shared" si="2"/>
        <v>0.8372336667739163</v>
      </c>
      <c r="F33" s="13">
        <f t="shared" si="3"/>
        <v>6</v>
      </c>
      <c r="G33" s="18"/>
      <c r="H33" s="15">
        <f t="shared" si="0"/>
        <v>16.666666666666668</v>
      </c>
      <c r="J33" s="1"/>
    </row>
    <row r="34" spans="2:10" ht="12.75">
      <c r="B34" s="32">
        <f t="shared" si="1"/>
        <v>0.06933836821873385</v>
      </c>
      <c r="C34" s="13">
        <v>6.5</v>
      </c>
      <c r="D34" s="18"/>
      <c r="E34" s="34">
        <f t="shared" si="2"/>
        <v>0.8503653153278483</v>
      </c>
      <c r="F34" s="13">
        <f t="shared" si="3"/>
        <v>6.5</v>
      </c>
      <c r="G34" s="18"/>
      <c r="H34" s="15">
        <f t="shared" si="0"/>
        <v>15.384615384615385</v>
      </c>
      <c r="J34" s="1"/>
    </row>
    <row r="35" spans="2:10" ht="12.75">
      <c r="B35" s="32">
        <f t="shared" si="1"/>
        <v>0.07485379967480654</v>
      </c>
      <c r="C35" s="13">
        <v>7</v>
      </c>
      <c r="D35" s="18"/>
      <c r="E35" s="34">
        <f t="shared" si="2"/>
        <v>0.8616355621673389</v>
      </c>
      <c r="F35" s="13">
        <f t="shared" si="3"/>
        <v>7</v>
      </c>
      <c r="G35" s="18"/>
      <c r="H35" s="15">
        <f t="shared" si="0"/>
        <v>14.285714285714286</v>
      </c>
      <c r="J35" s="1"/>
    </row>
    <row r="36" spans="2:10" ht="12.75">
      <c r="B36" s="32">
        <f t="shared" si="1"/>
        <v>0.08032618151845383</v>
      </c>
      <c r="C36" s="13">
        <v>7.5</v>
      </c>
      <c r="D36" s="18"/>
      <c r="E36" s="34">
        <f t="shared" si="2"/>
        <v>0.8714148828326694</v>
      </c>
      <c r="F36" s="13">
        <f t="shared" si="3"/>
        <v>7.5</v>
      </c>
      <c r="G36" s="18"/>
      <c r="H36" s="15">
        <f t="shared" si="0"/>
        <v>13.333333333333334</v>
      </c>
      <c r="J36" s="1"/>
    </row>
    <row r="37" spans="2:10" ht="12.75">
      <c r="B37" s="32">
        <f t="shared" si="1"/>
        <v>0.08576092230596377</v>
      </c>
      <c r="C37" s="13">
        <v>8</v>
      </c>
      <c r="D37" s="18"/>
      <c r="E37" s="34">
        <f t="shared" si="2"/>
        <v>0.8799814570327629</v>
      </c>
      <c r="F37" s="13">
        <f t="shared" si="3"/>
        <v>8</v>
      </c>
      <c r="G37" s="18"/>
      <c r="H37" s="15">
        <f t="shared" si="0"/>
        <v>12.5</v>
      </c>
      <c r="J37" s="1"/>
    </row>
    <row r="38" spans="2:10" ht="12.75">
      <c r="B38" s="32">
        <f t="shared" si="1"/>
        <v>0.09116245413494817</v>
      </c>
      <c r="C38" s="13">
        <v>8.5</v>
      </c>
      <c r="D38" s="18"/>
      <c r="E38" s="34">
        <f t="shared" si="2"/>
        <v>0.8875482412778494</v>
      </c>
      <c r="F38" s="13">
        <f t="shared" si="3"/>
        <v>8.5</v>
      </c>
      <c r="G38" s="18"/>
      <c r="H38" s="15">
        <f t="shared" si="0"/>
        <v>11.764705882352942</v>
      </c>
      <c r="J38" s="1"/>
    </row>
    <row r="39" spans="2:10" ht="12.75">
      <c r="B39" s="32">
        <f t="shared" si="1"/>
        <v>0.09653445534910454</v>
      </c>
      <c r="C39" s="13">
        <v>9</v>
      </c>
      <c r="D39" s="18"/>
      <c r="E39" s="34">
        <f t="shared" si="2"/>
        <v>0.8942810369765646</v>
      </c>
      <c r="F39" s="13">
        <f t="shared" si="3"/>
        <v>9</v>
      </c>
      <c r="G39" s="18"/>
      <c r="H39" s="15">
        <f t="shared" si="0"/>
        <v>11.11111111111111</v>
      </c>
      <c r="J39" s="1"/>
    </row>
    <row r="40" spans="2:10" ht="12.75">
      <c r="B40" s="32">
        <f t="shared" si="1"/>
        <v>0.10720174406548422</v>
      </c>
      <c r="C40" s="13">
        <v>10</v>
      </c>
      <c r="D40" s="18"/>
      <c r="E40" s="34">
        <f t="shared" si="2"/>
        <v>0.9057426386067888</v>
      </c>
      <c r="F40" s="13">
        <f t="shared" si="3"/>
        <v>10</v>
      </c>
      <c r="G40" s="18"/>
      <c r="H40" s="15">
        <f t="shared" si="0"/>
        <v>10</v>
      </c>
      <c r="J40" s="1"/>
    </row>
    <row r="41" spans="2:10" ht="12.75">
      <c r="B41" s="32">
        <f t="shared" si="1"/>
        <v>0.12829084351168496</v>
      </c>
      <c r="C41" s="13">
        <v>12</v>
      </c>
      <c r="D41" s="18"/>
      <c r="E41" s="34">
        <f t="shared" si="2"/>
        <v>0.9229774361517565</v>
      </c>
      <c r="F41" s="13">
        <f t="shared" si="3"/>
        <v>12</v>
      </c>
      <c r="G41" s="18"/>
      <c r="H41" s="15">
        <f t="shared" si="0"/>
        <v>8.333333333333334</v>
      </c>
      <c r="J41" s="1"/>
    </row>
    <row r="42" spans="2:10" ht="12.75">
      <c r="B42" s="32">
        <f t="shared" si="1"/>
        <v>0.15948255444645953</v>
      </c>
      <c r="C42" s="13">
        <v>15</v>
      </c>
      <c r="D42" s="18"/>
      <c r="E42" s="34">
        <f t="shared" si="2"/>
        <v>0.9402735818661669</v>
      </c>
      <c r="F42" s="13">
        <f t="shared" si="3"/>
        <v>15</v>
      </c>
      <c r="G42" s="18"/>
      <c r="H42" s="15">
        <f t="shared" si="0"/>
        <v>6.666666666666667</v>
      </c>
      <c r="J42" s="1"/>
    </row>
    <row r="43" spans="2:10" ht="12.75">
      <c r="B43" s="32">
        <f t="shared" si="1"/>
        <v>0.21071013411261008</v>
      </c>
      <c r="C43" s="13">
        <v>20</v>
      </c>
      <c r="D43" s="18"/>
      <c r="E43" s="34">
        <f t="shared" si="2"/>
        <v>0.9576492283174007</v>
      </c>
      <c r="F43" s="13">
        <f t="shared" si="3"/>
        <v>20</v>
      </c>
      <c r="G43" s="18"/>
      <c r="H43" s="15">
        <f t="shared" si="0"/>
        <v>5</v>
      </c>
      <c r="J43" s="1"/>
    </row>
    <row r="44" spans="2:10" ht="12.75">
      <c r="B44" s="32">
        <f t="shared" si="1"/>
        <v>0.261336441950625</v>
      </c>
      <c r="C44" s="13">
        <v>25</v>
      </c>
      <c r="D44" s="18"/>
      <c r="E44" s="34">
        <f t="shared" si="2"/>
        <v>0.968125392147483</v>
      </c>
      <c r="F44" s="13">
        <f t="shared" si="3"/>
        <v>25</v>
      </c>
      <c r="G44" s="18"/>
      <c r="H44" s="15">
        <f t="shared" si="0"/>
        <v>4</v>
      </c>
      <c r="J44" s="1"/>
    </row>
    <row r="45" spans="2:10" ht="13.5" thickBot="1">
      <c r="B45" s="33">
        <f t="shared" si="1"/>
        <v>0.31156718677625983</v>
      </c>
      <c r="C45" s="16">
        <v>30</v>
      </c>
      <c r="D45" s="18"/>
      <c r="E45" s="35">
        <f t="shared" si="2"/>
        <v>0.9751375365828333</v>
      </c>
      <c r="F45" s="16">
        <f t="shared" si="3"/>
        <v>30</v>
      </c>
      <c r="G45" s="18"/>
      <c r="H45" s="17">
        <f t="shared" si="0"/>
        <v>3.3333333333333335</v>
      </c>
      <c r="J45" s="1"/>
    </row>
    <row r="46" spans="2:10" ht="13.5" thickTop="1">
      <c r="B46" s="5"/>
      <c r="C46" s="4"/>
      <c r="F46" s="4"/>
      <c r="H46" s="1"/>
      <c r="J46" s="1"/>
    </row>
    <row r="47" spans="2:6" ht="12.75">
      <c r="B47" s="5"/>
      <c r="C47" s="4"/>
      <c r="F47" s="4"/>
    </row>
    <row r="48" spans="2:6" ht="12.75">
      <c r="B48" s="5"/>
      <c r="C48" s="4"/>
      <c r="F48" s="4"/>
    </row>
    <row r="49" spans="2:6" ht="12.75">
      <c r="B49" s="5"/>
      <c r="C49" s="4"/>
      <c r="F49" s="4"/>
    </row>
    <row r="50" spans="2:6" ht="12.75">
      <c r="B50" s="5"/>
      <c r="C50" s="4"/>
      <c r="F50" s="4"/>
    </row>
    <row r="51" spans="2:6" ht="12.75">
      <c r="B51" s="5"/>
      <c r="C51" s="4"/>
      <c r="F51" s="4"/>
    </row>
    <row r="52" spans="2:6" ht="12.75">
      <c r="B52" s="5"/>
      <c r="C52" s="4"/>
      <c r="F52" s="4"/>
    </row>
    <row r="53" spans="3:6" ht="12.75">
      <c r="C53" s="4"/>
      <c r="F53" s="4"/>
    </row>
    <row r="54" spans="3:6" ht="12.75">
      <c r="C54" s="4"/>
      <c r="F54" s="4"/>
    </row>
    <row r="55" spans="3:6" ht="12.75">
      <c r="C55" s="4"/>
      <c r="F55" s="4"/>
    </row>
    <row r="56" spans="3:6" ht="12.75">
      <c r="C56" s="4"/>
      <c r="F56" s="4"/>
    </row>
    <row r="57" spans="3:6" ht="12.75">
      <c r="C57" s="4"/>
      <c r="F57" s="4"/>
    </row>
    <row r="58" spans="3:6" ht="12.75">
      <c r="C58" s="4"/>
      <c r="F58" s="4"/>
    </row>
    <row r="59" spans="3:6" ht="12.75">
      <c r="C59" s="4"/>
      <c r="F59" s="4"/>
    </row>
    <row r="60" spans="3:6" ht="12.75">
      <c r="C60" s="4"/>
      <c r="F60" s="4"/>
    </row>
  </sheetData>
  <printOptions/>
  <pageMargins left="0.75" right="0.75" top="1" bottom="1" header="0.4921259845" footer="0.4921259845"/>
  <pageSetup horizontalDpi="1200" verticalDpi="1200" orientation="portrait" paperSize="9" r:id="rId7"/>
  <drawing r:id="rId6"/>
  <legacyDrawing r:id="rId5"/>
  <oleObjects>
    <oleObject progId="Equation.3" shapeId="521372" r:id="rId1"/>
    <oleObject progId="Equation.3" shapeId="521373" r:id="rId2"/>
    <oleObject progId="Equation.3" shapeId="572454" r:id="rId3"/>
    <oleObject progId="Equation.3" shapeId="57331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juergen</cp:lastModifiedBy>
  <dcterms:created xsi:type="dcterms:W3CDTF">2008-10-22T15:08:27Z</dcterms:created>
  <dcterms:modified xsi:type="dcterms:W3CDTF">2010-11-22T19:08:19Z</dcterms:modified>
  <cp:category/>
  <cp:version/>
  <cp:contentType/>
  <cp:contentStatus/>
</cp:coreProperties>
</file>