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5280" windowHeight="4440" activeTab="2"/>
  </bookViews>
  <sheets>
    <sheet name="PoroPerm" sheetId="1" r:id="rId1"/>
    <sheet name="Cap-Pressure" sheetId="2" r:id="rId2"/>
    <sheet name="Resistivity" sheetId="3" r:id="rId3"/>
  </sheets>
  <definedNames/>
  <calcPr fullCalcOnLoad="1"/>
</workbook>
</file>

<file path=xl/sharedStrings.xml><?xml version="1.0" encoding="utf-8"?>
<sst xmlns="http://schemas.openxmlformats.org/spreadsheetml/2006/main" count="111" uniqueCount="84">
  <si>
    <t>Pressure Pc</t>
  </si>
  <si>
    <t>in psi</t>
  </si>
  <si>
    <t>Sw</t>
  </si>
  <si>
    <t>porosity phi</t>
  </si>
  <si>
    <t>permeability k in md</t>
  </si>
  <si>
    <t>Sample</t>
  </si>
  <si>
    <t>System:</t>
  </si>
  <si>
    <t>Air-Brine</t>
  </si>
  <si>
    <t>Capillary Pressure Curves</t>
  </si>
  <si>
    <r>
      <t xml:space="preserve">s   </t>
    </r>
    <r>
      <rPr>
        <sz val="10"/>
        <rFont val="Arial"/>
        <family val="2"/>
      </rPr>
      <t>cos</t>
    </r>
    <r>
      <rPr>
        <sz val="10"/>
        <rFont val="Symbol"/>
        <family val="1"/>
      </rPr>
      <t xml:space="preserve"> Q</t>
    </r>
  </si>
  <si>
    <t>System</t>
  </si>
  <si>
    <t>Air/Brine</t>
  </si>
  <si>
    <t>Kerosene/Brine</t>
  </si>
  <si>
    <t>Sw,irr =</t>
  </si>
  <si>
    <t>Sw-Sw,irr</t>
  </si>
  <si>
    <t>plug porosity</t>
  </si>
  <si>
    <t>kh in md</t>
  </si>
  <si>
    <t>F</t>
  </si>
  <si>
    <t>I=Rt/Ro</t>
  </si>
  <si>
    <t>phi =</t>
  </si>
  <si>
    <t>Depth in m</t>
  </si>
  <si>
    <t>porosity</t>
  </si>
  <si>
    <t>air-brine</t>
  </si>
  <si>
    <t>kerosene/brine</t>
  </si>
  <si>
    <t>in m</t>
  </si>
  <si>
    <t>depth</t>
  </si>
  <si>
    <t>G</t>
  </si>
  <si>
    <t>Pc</t>
  </si>
  <si>
    <t>log por</t>
  </si>
  <si>
    <t>log F</t>
  </si>
  <si>
    <t>sample 1</t>
  </si>
  <si>
    <t>sample 4</t>
  </si>
  <si>
    <t>Porosity -permeability correlation</t>
  </si>
  <si>
    <t>Core description</t>
  </si>
  <si>
    <t>shale</t>
  </si>
  <si>
    <t>sandstone</t>
  </si>
  <si>
    <t>limestone</t>
  </si>
  <si>
    <t>626.5 ... 637.5</t>
  </si>
  <si>
    <t>622.5 ... 625.0</t>
  </si>
  <si>
    <t>637.5 ... 639.0</t>
  </si>
  <si>
    <t>639.0 ... 652.0</t>
  </si>
  <si>
    <t>625.0 ... 626.5</t>
  </si>
  <si>
    <t>616.0 ... 622.5</t>
  </si>
  <si>
    <t>Lithology</t>
  </si>
  <si>
    <t xml:space="preserve">Porosity and permeability </t>
  </si>
  <si>
    <t xml:space="preserve"> from Conventional Core Analysis</t>
  </si>
  <si>
    <t>(data from Darling, 2005)</t>
  </si>
  <si>
    <t>Conversion from air-brine (laboratory) to kerosene-brine (reservoir)</t>
  </si>
  <si>
    <t>Parameter:</t>
  </si>
  <si>
    <t>Capillary pressure in kPa</t>
  </si>
  <si>
    <t>FWL in m</t>
  </si>
  <si>
    <t>Analyse using Leverett function</t>
  </si>
  <si>
    <t>kerosine-brine</t>
  </si>
  <si>
    <t>from laboratory data (in kPa)</t>
  </si>
  <si>
    <t xml:space="preserve"> J-function calculated </t>
  </si>
  <si>
    <t>Analyse using Thomeer's equation</t>
  </si>
  <si>
    <t>Archie parameter</t>
  </si>
  <si>
    <t>Scal analyses data</t>
  </si>
  <si>
    <t>Part 1: Formation factor (F) vs. Porosity (phi)</t>
  </si>
  <si>
    <t>phi</t>
  </si>
  <si>
    <t>Plug 1</t>
  </si>
  <si>
    <t>Core data:</t>
  </si>
  <si>
    <t>Plot permeability versus porosity:</t>
  </si>
  <si>
    <t>where permeability is in md and porosity as fraction</t>
  </si>
  <si>
    <t>Core data (SCAL):</t>
  </si>
  <si>
    <t>Depth of FWL (m) =</t>
  </si>
  <si>
    <t>above</t>
  </si>
  <si>
    <t xml:space="preserve">elevation </t>
  </si>
  <si>
    <r>
      <t>p</t>
    </r>
    <r>
      <rPr>
        <i/>
        <vertAlign val="subscript"/>
        <sz val="11"/>
        <rFont val="Times New Roman"/>
        <family val="1"/>
      </rPr>
      <t>d</t>
    </r>
    <r>
      <rPr>
        <i/>
        <sz val="11"/>
        <rFont val="Times New Roman"/>
        <family val="1"/>
      </rPr>
      <t xml:space="preserve"> </t>
    </r>
    <r>
      <rPr>
        <sz val="10"/>
        <rFont val="Arial"/>
        <family val="0"/>
      </rPr>
      <t>in psi</t>
    </r>
  </si>
  <si>
    <t xml:space="preserve">Input parameters </t>
  </si>
  <si>
    <t>(iterative approximation)</t>
  </si>
  <si>
    <r>
      <t>V</t>
    </r>
    <r>
      <rPr>
        <i/>
        <vertAlign val="subscript"/>
        <sz val="11"/>
        <rFont val="Times New Roman"/>
        <family val="1"/>
      </rPr>
      <t>b,Pc</t>
    </r>
  </si>
  <si>
    <t>Variable</t>
  </si>
  <si>
    <t>Sample 1</t>
  </si>
  <si>
    <t>Sample 2</t>
  </si>
  <si>
    <r>
      <t>For regression with two parameters (</t>
    </r>
    <r>
      <rPr>
        <i/>
        <sz val="11"/>
        <rFont val="Times New Roman"/>
        <family val="1"/>
      </rPr>
      <t>a</t>
    </r>
    <r>
      <rPr>
        <sz val="10"/>
        <rFont val="Arial"/>
        <family val="0"/>
      </rPr>
      <t xml:space="preserve"> and </t>
    </r>
    <r>
      <rPr>
        <i/>
        <sz val="11"/>
        <rFont val="Times New Roman"/>
        <family val="1"/>
      </rPr>
      <t>m</t>
    </r>
    <r>
      <rPr>
        <sz val="10"/>
        <rFont val="Arial"/>
        <family val="0"/>
      </rPr>
      <t>) the first table (SCAL data) is used and plotted in plot a)</t>
    </r>
  </si>
  <si>
    <r>
      <t>For regression with one parameters (</t>
    </r>
    <r>
      <rPr>
        <i/>
        <sz val="11"/>
        <rFont val="Times New Roman"/>
        <family val="1"/>
      </rPr>
      <t>m</t>
    </r>
    <r>
      <rPr>
        <sz val="10"/>
        <rFont val="Arial"/>
        <family val="0"/>
      </rPr>
      <t>) the second table (logarithms of data) is used and plotted in plot b)</t>
    </r>
  </si>
  <si>
    <t>Part 2: Resistivity index (IR) vs.water saturation (Sw)</t>
  </si>
  <si>
    <t xml:space="preserve">  Derived regression:</t>
  </si>
  <si>
    <t>Result: For Log Analysis is used:</t>
  </si>
  <si>
    <t>a =</t>
  </si>
  <si>
    <t>m =</t>
  </si>
  <si>
    <t>n =</t>
  </si>
  <si>
    <t>note: the data point for limestone is eliminated for regression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</si>
</sst>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</numFmts>
  <fonts count="19">
    <font>
      <sz val="10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sz val="12"/>
      <name val="Arial"/>
      <family val="2"/>
    </font>
    <font>
      <vertAlign val="superscript"/>
      <sz val="12"/>
      <name val="Arial"/>
      <family val="2"/>
    </font>
    <font>
      <sz val="9"/>
      <name val="Arial"/>
      <family val="0"/>
    </font>
    <font>
      <sz val="8.75"/>
      <name val="Arial"/>
      <family val="2"/>
    </font>
    <font>
      <sz val="9.5"/>
      <name val="Arial"/>
      <family val="2"/>
    </font>
    <font>
      <sz val="9.75"/>
      <name val="Arial"/>
      <family val="2"/>
    </font>
    <font>
      <vertAlign val="superscript"/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i/>
      <sz val="11"/>
      <name val="Times New Roman"/>
      <family val="1"/>
    </font>
    <font>
      <i/>
      <vertAlign val="subscript"/>
      <sz val="11"/>
      <name val="Times New Roman"/>
      <family val="1"/>
    </font>
    <font>
      <vertAlign val="superscript"/>
      <sz val="10"/>
      <name val="Arial"/>
      <family val="2"/>
    </font>
    <font>
      <sz val="9.25"/>
      <name val="Arial"/>
      <family val="2"/>
    </font>
    <font>
      <vertAlign val="superscript"/>
      <sz val="9.25"/>
      <name val="Arial"/>
      <family val="2"/>
    </font>
    <font>
      <b/>
      <i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ck"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73" fontId="0" fillId="0" borderId="1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/>
    </xf>
    <xf numFmtId="173" fontId="0" fillId="0" borderId="0" xfId="0" applyNumberFormat="1" applyFill="1" applyBorder="1" applyAlignment="1">
      <alignment horizontal="center"/>
    </xf>
    <xf numFmtId="173" fontId="0" fillId="0" borderId="0" xfId="0" applyNumberFormat="1" applyFill="1" applyBorder="1" applyAlignment="1">
      <alignment/>
    </xf>
    <xf numFmtId="173" fontId="0" fillId="0" borderId="1" xfId="0" applyNumberForma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173" fontId="0" fillId="0" borderId="0" xfId="0" applyNumberFormat="1" applyFill="1" applyAlignment="1">
      <alignment/>
    </xf>
    <xf numFmtId="0" fontId="1" fillId="0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173" fontId="0" fillId="2" borderId="5" xfId="0" applyNumberForma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73" fontId="0" fillId="2" borderId="8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73" fontId="0" fillId="2" borderId="9" xfId="0" applyNumberFormat="1" applyFill="1" applyBorder="1" applyAlignment="1">
      <alignment horizontal="center"/>
    </xf>
    <xf numFmtId="0" fontId="0" fillId="2" borderId="1" xfId="0" applyFill="1" applyBorder="1" applyAlignment="1">
      <alignment/>
    </xf>
    <xf numFmtId="173" fontId="0" fillId="2" borderId="10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173" fontId="0" fillId="2" borderId="14" xfId="0" applyNumberForma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15" xfId="0" applyFill="1" applyBorder="1" applyAlignment="1">
      <alignment/>
    </xf>
    <xf numFmtId="0" fontId="0" fillId="2" borderId="3" xfId="0" applyFill="1" applyBorder="1" applyAlignment="1">
      <alignment horizontal="right"/>
    </xf>
    <xf numFmtId="0" fontId="0" fillId="2" borderId="16" xfId="0" applyFill="1" applyBorder="1" applyAlignment="1">
      <alignment horizontal="left"/>
    </xf>
    <xf numFmtId="0" fontId="0" fillId="0" borderId="17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17" xfId="0" applyFill="1" applyBorder="1" applyAlignment="1">
      <alignment/>
    </xf>
    <xf numFmtId="0" fontId="0" fillId="2" borderId="30" xfId="0" applyFont="1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173" fontId="0" fillId="2" borderId="32" xfId="0" applyNumberFormat="1" applyFill="1" applyBorder="1" applyAlignment="1">
      <alignment horizontal="center"/>
    </xf>
    <xf numFmtId="173" fontId="0" fillId="0" borderId="12" xfId="0" applyNumberFormat="1" applyFill="1" applyBorder="1" applyAlignment="1">
      <alignment/>
    </xf>
    <xf numFmtId="0" fontId="0" fillId="0" borderId="33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Fill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41" xfId="0" applyFill="1" applyBorder="1" applyAlignment="1">
      <alignment horizontal="left"/>
    </xf>
    <xf numFmtId="0" fontId="0" fillId="0" borderId="8" xfId="0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2" borderId="43" xfId="0" applyFill="1" applyBorder="1" applyAlignment="1">
      <alignment horizontal="right"/>
    </xf>
    <xf numFmtId="0" fontId="0" fillId="0" borderId="38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44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173" fontId="0" fillId="0" borderId="6" xfId="0" applyNumberFormat="1" applyBorder="1" applyAlignment="1">
      <alignment horizontal="center"/>
    </xf>
    <xf numFmtId="173" fontId="0" fillId="0" borderId="45" xfId="0" applyNumberFormat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173" fontId="0" fillId="0" borderId="4" xfId="0" applyNumberFormat="1" applyBorder="1" applyAlignment="1">
      <alignment horizontal="center"/>
    </xf>
    <xf numFmtId="173" fontId="0" fillId="0" borderId="48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2" fontId="0" fillId="0" borderId="50" xfId="0" applyNumberFormat="1" applyBorder="1" applyAlignment="1">
      <alignment horizontal="center"/>
    </xf>
    <xf numFmtId="173" fontId="0" fillId="0" borderId="42" xfId="0" applyNumberFormat="1" applyBorder="1" applyAlignment="1">
      <alignment horizontal="center"/>
    </xf>
    <xf numFmtId="173" fontId="11" fillId="0" borderId="0" xfId="17" applyNumberForma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0" fillId="0" borderId="51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0" fillId="2" borderId="54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55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52" xfId="0" applyFill="1" applyBorder="1" applyAlignment="1">
      <alignment/>
    </xf>
    <xf numFmtId="0" fontId="0" fillId="2" borderId="56" xfId="0" applyFill="1" applyBorder="1" applyAlignment="1">
      <alignment/>
    </xf>
    <xf numFmtId="0" fontId="13" fillId="0" borderId="1" xfId="0" applyFont="1" applyBorder="1" applyAlignment="1">
      <alignment/>
    </xf>
    <xf numFmtId="0" fontId="0" fillId="0" borderId="43" xfId="0" applyBorder="1" applyAlignment="1">
      <alignment/>
    </xf>
    <xf numFmtId="0" fontId="0" fillId="0" borderId="3" xfId="0" applyBorder="1" applyAlignment="1">
      <alignment/>
    </xf>
    <xf numFmtId="0" fontId="0" fillId="0" borderId="16" xfId="0" applyBorder="1" applyAlignment="1">
      <alignment/>
    </xf>
    <xf numFmtId="0" fontId="13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173" fontId="0" fillId="0" borderId="10" xfId="0" applyNumberFormat="1" applyFill="1" applyBorder="1" applyAlignment="1">
      <alignment/>
    </xf>
    <xf numFmtId="173" fontId="0" fillId="0" borderId="13" xfId="0" applyNumberFormat="1" applyFill="1" applyBorder="1" applyAlignment="1">
      <alignment/>
    </xf>
    <xf numFmtId="173" fontId="0" fillId="0" borderId="14" xfId="0" applyNumberFormat="1" applyFill="1" applyBorder="1" applyAlignment="1">
      <alignment/>
    </xf>
    <xf numFmtId="173" fontId="0" fillId="0" borderId="0" xfId="0" applyNumberFormat="1" applyBorder="1" applyAlignment="1">
      <alignment/>
    </xf>
    <xf numFmtId="0" fontId="0" fillId="0" borderId="57" xfId="0" applyFill="1" applyBorder="1" applyAlignment="1">
      <alignment horizontal="center"/>
    </xf>
    <xf numFmtId="173" fontId="0" fillId="0" borderId="55" xfId="0" applyNumberFormat="1" applyBorder="1" applyAlignment="1">
      <alignment horizontal="center"/>
    </xf>
    <xf numFmtId="173" fontId="0" fillId="0" borderId="58" xfId="0" applyNumberFormat="1" applyBorder="1" applyAlignment="1">
      <alignment horizontal="center"/>
    </xf>
    <xf numFmtId="173" fontId="0" fillId="0" borderId="59" xfId="0" applyNumberFormat="1" applyBorder="1" applyAlignment="1">
      <alignment horizontal="center"/>
    </xf>
    <xf numFmtId="173" fontId="0" fillId="0" borderId="57" xfId="0" applyNumberFormat="1" applyBorder="1" applyAlignment="1">
      <alignment horizontal="center"/>
    </xf>
    <xf numFmtId="173" fontId="0" fillId="0" borderId="57" xfId="0" applyNumberFormat="1" applyFill="1" applyBorder="1" applyAlignment="1">
      <alignment horizontal="center"/>
    </xf>
    <xf numFmtId="2" fontId="0" fillId="2" borderId="59" xfId="0" applyNumberFormat="1" applyFill="1" applyBorder="1" applyAlignment="1">
      <alignment horizontal="center"/>
    </xf>
    <xf numFmtId="172" fontId="0" fillId="2" borderId="59" xfId="0" applyNumberFormat="1" applyFill="1" applyBorder="1" applyAlignment="1">
      <alignment horizontal="center"/>
    </xf>
    <xf numFmtId="2" fontId="0" fillId="2" borderId="55" xfId="0" applyNumberFormat="1" applyFill="1" applyBorder="1" applyAlignment="1">
      <alignment horizontal="center"/>
    </xf>
    <xf numFmtId="172" fontId="0" fillId="2" borderId="55" xfId="0" applyNumberFormat="1" applyFill="1" applyBorder="1" applyAlignment="1">
      <alignment horizontal="center"/>
    </xf>
    <xf numFmtId="2" fontId="0" fillId="2" borderId="58" xfId="0" applyNumberFormat="1" applyFill="1" applyBorder="1" applyAlignment="1">
      <alignment horizontal="center"/>
    </xf>
    <xf numFmtId="172" fontId="0" fillId="2" borderId="58" xfId="0" applyNumberFormat="1" applyFill="1" applyBorder="1" applyAlignment="1">
      <alignment horizontal="center"/>
    </xf>
    <xf numFmtId="0" fontId="0" fillId="2" borderId="59" xfId="0" applyFill="1" applyBorder="1" applyAlignment="1">
      <alignment horizontal="center"/>
    </xf>
    <xf numFmtId="173" fontId="0" fillId="2" borderId="59" xfId="0" applyNumberFormat="1" applyFill="1" applyBorder="1" applyAlignment="1">
      <alignment horizontal="center"/>
    </xf>
    <xf numFmtId="0" fontId="0" fillId="2" borderId="55" xfId="0" applyFill="1" applyBorder="1" applyAlignment="1">
      <alignment horizontal="center"/>
    </xf>
    <xf numFmtId="173" fontId="0" fillId="2" borderId="55" xfId="0" applyNumberFormat="1" applyFill="1" applyBorder="1" applyAlignment="1">
      <alignment horizontal="center"/>
    </xf>
    <xf numFmtId="0" fontId="0" fillId="2" borderId="58" xfId="0" applyFill="1" applyBorder="1" applyAlignment="1">
      <alignment horizontal="center"/>
    </xf>
    <xf numFmtId="173" fontId="0" fillId="2" borderId="58" xfId="0" applyNumberForma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right"/>
    </xf>
    <xf numFmtId="0" fontId="1" fillId="0" borderId="43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56" xfId="0" applyBorder="1" applyAlignment="1">
      <alignment/>
    </xf>
    <xf numFmtId="0" fontId="13" fillId="3" borderId="6" xfId="0" applyFont="1" applyFill="1" applyBorder="1" applyAlignment="1">
      <alignment/>
    </xf>
    <xf numFmtId="0" fontId="0" fillId="3" borderId="6" xfId="0" applyFill="1" applyBorder="1" applyAlignment="1">
      <alignment/>
    </xf>
    <xf numFmtId="0" fontId="0" fillId="3" borderId="42" xfId="0" applyFill="1" applyBorder="1" applyAlignment="1">
      <alignment/>
    </xf>
    <xf numFmtId="0" fontId="0" fillId="0" borderId="5" xfId="0" applyBorder="1" applyAlignment="1">
      <alignment horizontal="center"/>
    </xf>
    <xf numFmtId="0" fontId="1" fillId="2" borderId="43" xfId="0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45" xfId="0" applyFill="1" applyBorder="1" applyAlignment="1">
      <alignment/>
    </xf>
    <xf numFmtId="0" fontId="0" fillId="2" borderId="60" xfId="0" applyFill="1" applyBorder="1" applyAlignment="1">
      <alignment/>
    </xf>
    <xf numFmtId="0" fontId="0" fillId="2" borderId="36" xfId="0" applyFill="1" applyBorder="1" applyAlignment="1">
      <alignment/>
    </xf>
    <xf numFmtId="0" fontId="0" fillId="2" borderId="46" xfId="0" applyFill="1" applyBorder="1" applyAlignment="1">
      <alignment/>
    </xf>
    <xf numFmtId="0" fontId="0" fillId="2" borderId="47" xfId="0" applyFill="1" applyBorder="1" applyAlignment="1">
      <alignment/>
    </xf>
    <xf numFmtId="0" fontId="0" fillId="2" borderId="48" xfId="0" applyFill="1" applyBorder="1" applyAlignment="1">
      <alignment/>
    </xf>
    <xf numFmtId="0" fontId="0" fillId="2" borderId="61" xfId="0" applyFill="1" applyBorder="1" applyAlignment="1">
      <alignment/>
    </xf>
    <xf numFmtId="0" fontId="0" fillId="2" borderId="37" xfId="0" applyFill="1" applyBorder="1" applyAlignment="1">
      <alignment/>
    </xf>
    <xf numFmtId="0" fontId="0" fillId="2" borderId="49" xfId="0" applyFill="1" applyBorder="1" applyAlignment="1">
      <alignment/>
    </xf>
    <xf numFmtId="0" fontId="0" fillId="2" borderId="50" xfId="0" applyFill="1" applyBorder="1" applyAlignment="1">
      <alignment/>
    </xf>
    <xf numFmtId="0" fontId="0" fillId="2" borderId="6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172" fontId="0" fillId="2" borderId="41" xfId="0" applyNumberFormat="1" applyFill="1" applyBorder="1" applyAlignment="1">
      <alignment horizontal="center"/>
    </xf>
    <xf numFmtId="173" fontId="0" fillId="2" borderId="1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72" fontId="0" fillId="2" borderId="40" xfId="0" applyNumberFormat="1" applyFill="1" applyBorder="1" applyAlignment="1">
      <alignment horizontal="center"/>
    </xf>
    <xf numFmtId="172" fontId="0" fillId="2" borderId="6" xfId="0" applyNumberFormat="1" applyFill="1" applyBorder="1" applyAlignment="1">
      <alignment horizontal="center"/>
    </xf>
    <xf numFmtId="172" fontId="0" fillId="2" borderId="44" xfId="0" applyNumberFormat="1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62" xfId="0" applyFill="1" applyBorder="1" applyAlignment="1">
      <alignment horizontal="center"/>
    </xf>
    <xf numFmtId="0" fontId="0" fillId="2" borderId="63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173" fontId="0" fillId="2" borderId="13" xfId="0" applyNumberForma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4" borderId="43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16" xfId="0" applyFill="1" applyBorder="1" applyAlignment="1">
      <alignment/>
    </xf>
    <xf numFmtId="0" fontId="1" fillId="4" borderId="4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56" xfId="0" applyFill="1" applyBorder="1" applyAlignment="1">
      <alignment/>
    </xf>
    <xf numFmtId="0" fontId="0" fillId="5" borderId="1" xfId="0" applyFill="1" applyBorder="1" applyAlignment="1">
      <alignment horizontal="center"/>
    </xf>
    <xf numFmtId="0" fontId="0" fillId="5" borderId="64" xfId="0" applyFill="1" applyBorder="1" applyAlignment="1">
      <alignment horizontal="center" wrapText="1"/>
    </xf>
    <xf numFmtId="0" fontId="0" fillId="5" borderId="65" xfId="0" applyFill="1" applyBorder="1" applyAlignment="1">
      <alignment horizontal="center" wrapText="1"/>
    </xf>
    <xf numFmtId="173" fontId="0" fillId="5" borderId="66" xfId="0" applyNumberFormat="1" applyFill="1" applyBorder="1" applyAlignment="1">
      <alignment horizontal="center"/>
    </xf>
    <xf numFmtId="0" fontId="0" fillId="5" borderId="65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applyFill="1" applyAlignment="1">
      <alignment/>
    </xf>
    <xf numFmtId="0" fontId="1" fillId="6" borderId="43" xfId="0" applyFont="1" applyFill="1" applyBorder="1" applyAlignment="1">
      <alignment/>
    </xf>
    <xf numFmtId="0" fontId="1" fillId="6" borderId="3" xfId="0" applyFont="1" applyFill="1" applyBorder="1" applyAlignment="1">
      <alignment/>
    </xf>
    <xf numFmtId="0" fontId="1" fillId="6" borderId="16" xfId="0" applyFont="1" applyFill="1" applyBorder="1" applyAlignment="1">
      <alignment/>
    </xf>
    <xf numFmtId="0" fontId="1" fillId="6" borderId="4" xfId="0" applyFont="1" applyFill="1" applyBorder="1" applyAlignment="1">
      <alignment/>
    </xf>
    <xf numFmtId="0" fontId="1" fillId="6" borderId="0" xfId="0" applyFont="1" applyFill="1" applyBorder="1" applyAlignment="1">
      <alignment/>
    </xf>
    <xf numFmtId="0" fontId="1" fillId="6" borderId="5" xfId="0" applyFont="1" applyFill="1" applyBorder="1" applyAlignment="1">
      <alignment/>
    </xf>
    <xf numFmtId="0" fontId="18" fillId="6" borderId="0" xfId="0" applyFont="1" applyFill="1" applyBorder="1" applyAlignment="1">
      <alignment horizontal="right"/>
    </xf>
    <xf numFmtId="2" fontId="1" fillId="6" borderId="0" xfId="0" applyNumberFormat="1" applyFont="1" applyFill="1" applyBorder="1" applyAlignment="1">
      <alignment/>
    </xf>
    <xf numFmtId="0" fontId="1" fillId="6" borderId="11" xfId="0" applyFont="1" applyFill="1" applyBorder="1" applyAlignment="1">
      <alignment/>
    </xf>
    <xf numFmtId="0" fontId="1" fillId="6" borderId="12" xfId="0" applyFont="1" applyFill="1" applyBorder="1" applyAlignment="1">
      <alignment/>
    </xf>
    <xf numFmtId="0" fontId="1" fillId="6" borderId="56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sandstone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"/>
              <c:spPr>
                <a:ln w="3175">
                  <a:noFill/>
                </a:ln>
              </c:spPr>
            </c:trendlineLbl>
          </c:trendline>
          <c:xVal>
            <c:numRef>
              <c:f>PoroPerm!$F$8:$F$19</c:f>
              <c:numCache/>
            </c:numRef>
          </c:xVal>
          <c:yVal>
            <c:numRef>
              <c:f>PoroPerm!$G$8:$G$19</c:f>
              <c:numCache/>
            </c:numRef>
          </c:yVal>
          <c:smooth val="0"/>
        </c:ser>
        <c:ser>
          <c:idx val="1"/>
          <c:order val="1"/>
          <c:tx>
            <c:v>limestone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PoroPerm!$H$11</c:f>
              <c:numCache/>
            </c:numRef>
          </c:xVal>
          <c:yVal>
            <c:numRef>
              <c:f>PoroPerm!$I$11</c:f>
              <c:numCache/>
            </c:numRef>
          </c:yVal>
          <c:smooth val="0"/>
        </c:ser>
        <c:axId val="31578562"/>
        <c:axId val="15771603"/>
      </c:scatterChart>
      <c:valAx>
        <c:axId val="31578562"/>
        <c:scaling>
          <c:logBase val="10"/>
          <c:orientation val="minMax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phi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5771603"/>
        <c:crossesAt val="0.01"/>
        <c:crossBetween val="midCat"/>
        <c:dispUnits/>
        <c:majorUnit val="10"/>
        <c:minorUnit val="10"/>
      </c:valAx>
      <c:valAx>
        <c:axId val="15771603"/>
        <c:scaling>
          <c:logBase val="10"/>
          <c:orientation val="minMax"/>
          <c:max val="1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kh in md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1578562"/>
        <c:crossesAt val="0.001"/>
        <c:crossBetween val="midCat"/>
        <c:dispUnits/>
        <c:majorUnit val="10"/>
      </c:valAx>
      <c:spPr>
        <a:noFill/>
        <a:ln w="12700">
          <a:solidFill/>
        </a:ln>
      </c:spPr>
    </c:plotArea>
    <c:legend>
      <c:legendPos val="r"/>
      <c:legendEntry>
        <c:idx val="2"/>
        <c:delete val="1"/>
      </c:legendEntry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5"/>
          <c:y val="0.10375"/>
          <c:w val="0.8895"/>
          <c:h val="0.8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backward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"/>
              <c:spPr>
                <a:ln w="3175">
                  <a:noFill/>
                </a:ln>
              </c:spPr>
            </c:trendlineLbl>
          </c:trendline>
          <c:xVal>
            <c:numRef>
              <c:f>Resistivity!$M$9:$M$15</c:f>
              <c:numCache/>
            </c:numRef>
          </c:xVal>
          <c:yVal>
            <c:numRef>
              <c:f>Resistivity!$N$9:$N$15</c:f>
              <c:numCache/>
            </c:numRef>
          </c:yVal>
          <c:smooth val="0"/>
        </c:ser>
        <c:axId val="35851324"/>
        <c:axId val="54226461"/>
      </c:scatterChart>
      <c:valAx>
        <c:axId val="35851324"/>
        <c:scaling>
          <c:logBase val="10"/>
          <c:orientation val="minMax"/>
          <c:max val="1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4226461"/>
        <c:crosses val="autoZero"/>
        <c:crossBetween val="midCat"/>
        <c:dispUnits/>
        <c:majorUnit val="10"/>
        <c:minorUnit val="10"/>
      </c:valAx>
      <c:valAx>
        <c:axId val="54226461"/>
        <c:scaling>
          <c:logBase val="10"/>
          <c:orientation val="minMax"/>
          <c:max val="1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" sourceLinked="0"/>
        <c:majorTickMark val="out"/>
        <c:minorTickMark val="none"/>
        <c:tickLblPos val="nextTo"/>
        <c:crossAx val="35851324"/>
        <c:crossesAt val="0.01"/>
        <c:crossBetween val="midCat"/>
        <c:dispUnits/>
        <c:majorUnit val="10"/>
        <c:min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a) Capillary Pressure Curve
 (laboratory data air-brine) in psi</a:t>
            </a:r>
          </a:p>
        </c:rich>
      </c:tx>
      <c:layout>
        <c:manualLayout>
          <c:xMode val="factor"/>
          <c:yMode val="factor"/>
          <c:x val="0.036"/>
          <c:y val="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2105"/>
          <c:w val="0.86225"/>
          <c:h val="0.70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'Cap-Pressure'!$C$13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'Cap-Pressure'!$F$14:$F$19</c:f>
              <c:numCache/>
            </c:numRef>
          </c:xVal>
          <c:yVal>
            <c:numRef>
              <c:f>'Cap-Pressure'!$E$14:$E$19</c:f>
              <c:numCache/>
            </c:numRef>
          </c:yVal>
          <c:smooth val="1"/>
        </c:ser>
        <c:ser>
          <c:idx val="2"/>
          <c:order val="1"/>
          <c:tx>
            <c:strRef>
              <c:f>'Cap-Pressure'!$C$23</c:f>
              <c:strCache>
                <c:ptCount val="1"/>
                <c:pt idx="0">
                  <c:v>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'Cap-Pressure'!$F$24:$F$29</c:f>
              <c:numCache/>
            </c:numRef>
          </c:xVal>
          <c:yVal>
            <c:numRef>
              <c:f>'Cap-Pressure'!$E$24:$E$29</c:f>
              <c:numCache/>
            </c:numRef>
          </c:yVal>
          <c:smooth val="1"/>
        </c:ser>
        <c:axId val="7726700"/>
        <c:axId val="2431437"/>
      </c:scatterChart>
      <c:valAx>
        <c:axId val="7726700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crossAx val="2431437"/>
        <c:crosses val="autoZero"/>
        <c:crossBetween val="midCat"/>
        <c:dispUnits/>
        <c:minorUnit val="0.1"/>
      </c:valAx>
      <c:valAx>
        <c:axId val="2431437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Pc in psi  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crossAx val="7726700"/>
        <c:crosses val="autoZero"/>
        <c:crossBetween val="midCat"/>
        <c:dispUnits/>
        <c:majorUnit val="50"/>
        <c:min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775"/>
          <c:y val="0.362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a)  J-function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975"/>
          <c:y val="0.13525"/>
          <c:w val="0.814"/>
          <c:h val="0.5407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"/>
              <c:spPr>
                <a:ln w="3175">
                  <a:noFill/>
                </a:ln>
              </c:spPr>
            </c:trendlineLbl>
          </c:trendline>
          <c:xVal>
            <c:numRef>
              <c:f>'Cap-Pressure'!$P$14:$P$29</c:f>
              <c:numCache/>
            </c:numRef>
          </c:xVal>
          <c:yVal>
            <c:numRef>
              <c:f>'Cap-Pressure'!$O$14:$O$29</c:f>
              <c:numCache/>
            </c:numRef>
          </c:yVal>
          <c:smooth val="0"/>
        </c:ser>
        <c:axId val="21882934"/>
        <c:axId val="62728679"/>
      </c:scatterChart>
      <c:valAx>
        <c:axId val="21882934"/>
        <c:scaling>
          <c:logBase val="10"/>
          <c:orientation val="minMax"/>
          <c:max val="1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J-function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low"/>
        <c:crossAx val="62728679"/>
        <c:crossesAt val="0.1"/>
        <c:crossBetween val="midCat"/>
        <c:dispUnits/>
        <c:majorUnit val="10"/>
        <c:minorUnit val="10"/>
      </c:valAx>
      <c:valAx>
        <c:axId val="62728679"/>
        <c:scaling>
          <c:logBase val="10"/>
          <c:orientation val="minMax"/>
          <c:max val="1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Sw - Sw,irr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crossAx val="21882934"/>
        <c:crossesAt val="1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c) Water saturation from Capillary Pressure Curve versus elevation above FWL in m</a:t>
            </a:r>
          </a:p>
        </c:rich>
      </c:tx>
      <c:layout>
        <c:manualLayout>
          <c:xMode val="factor"/>
          <c:yMode val="factor"/>
          <c:x val="-0.0305"/>
          <c:y val="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75"/>
          <c:y val="0.23075"/>
          <c:w val="0.86075"/>
          <c:h val="0.67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'Cap-Pressure'!$C$13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'Cap-Pressure'!$F$14:$F$19</c:f>
              <c:numCache/>
            </c:numRef>
          </c:xVal>
          <c:yVal>
            <c:numRef>
              <c:f>'Cap-Pressure'!$K$14:$K$19</c:f>
              <c:numCache/>
            </c:numRef>
          </c:yVal>
          <c:smooth val="1"/>
        </c:ser>
        <c:ser>
          <c:idx val="2"/>
          <c:order val="1"/>
          <c:tx>
            <c:strRef>
              <c:f>'Cap-Pressure'!$C$23</c:f>
              <c:strCache>
                <c:ptCount val="1"/>
                <c:pt idx="0">
                  <c:v>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'Cap-Pressure'!$F$24:$F$29</c:f>
              <c:numCache/>
            </c:numRef>
          </c:xVal>
          <c:yVal>
            <c:numRef>
              <c:f>'Cap-Pressure'!$J$24:$J$330</c:f>
              <c:numCache/>
            </c:numRef>
          </c:yVal>
          <c:smooth val="1"/>
        </c:ser>
        <c:axId val="27687200"/>
        <c:axId val="47858209"/>
      </c:scatterChart>
      <c:valAx>
        <c:axId val="27687200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/>
        <c:delete val="0"/>
        <c:numFmt formatCode="0.0" sourceLinked="0"/>
        <c:majorTickMark val="out"/>
        <c:minorTickMark val="out"/>
        <c:tickLblPos val="nextTo"/>
        <c:crossAx val="47858209"/>
        <c:crosses val="autoZero"/>
        <c:crossBetween val="midCat"/>
        <c:dispUnits/>
        <c:minorUnit val="0.1"/>
      </c:valAx>
      <c:valAx>
        <c:axId val="47858209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above free water level in m  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crossAx val="27687200"/>
        <c:crosses val="autoZero"/>
        <c:crossBetween val="midCat"/>
        <c:dispUnits/>
        <c:majorUnit val="50"/>
        <c:min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77"/>
          <c:y val="0.342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Arial"/>
                <a:ea typeface="Arial"/>
                <a:cs typeface="Arial"/>
              </a:rPr>
              <a:t>b) Thomeer (air-brine system)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9"/>
          <c:y val="0.1345"/>
          <c:w val="0.8415"/>
          <c:h val="0.77175"/>
        </c:manualLayout>
      </c:layout>
      <c:scatterChart>
        <c:scatterStyle val="lineMarker"/>
        <c:varyColors val="0"/>
        <c:ser>
          <c:idx val="0"/>
          <c:order val="0"/>
          <c:tx>
            <c:v>Lab-data sample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'Cap-Pressure'!$F$14:$F$19</c:f>
              <c:numCache/>
            </c:numRef>
          </c:xVal>
          <c:yVal>
            <c:numRef>
              <c:f>'Cap-Pressure'!$E$14:$E$19</c:f>
              <c:numCache/>
            </c:numRef>
          </c:yVal>
          <c:smooth val="0"/>
        </c:ser>
        <c:ser>
          <c:idx val="1"/>
          <c:order val="1"/>
          <c:tx>
            <c:v>Thomeer curve set 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'Cap-Pressure'!$X$13:$X$27</c:f>
              <c:numCache/>
            </c:numRef>
          </c:xVal>
          <c:yVal>
            <c:numRef>
              <c:f>'Cap-Pressure'!$W$13:$W$27</c:f>
              <c:numCache/>
            </c:numRef>
          </c:yVal>
          <c:smooth val="1"/>
        </c:ser>
        <c:ser>
          <c:idx val="2"/>
          <c:order val="2"/>
          <c:tx>
            <c:v>Lab-data sample 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'Cap-Pressure'!$F$24:$F$29</c:f>
              <c:numCache/>
            </c:numRef>
          </c:xVal>
          <c:yVal>
            <c:numRef>
              <c:f>'Cap-Pressure'!$E$24:$E$29</c:f>
              <c:numCache/>
            </c:numRef>
          </c:yVal>
          <c:smooth val="0"/>
        </c:ser>
        <c:ser>
          <c:idx val="3"/>
          <c:order val="3"/>
          <c:tx>
            <c:v>Thomeer curve set 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'Cap-Pressure'!$Y$13:$Y$27</c:f>
              <c:numCache/>
            </c:numRef>
          </c:xVal>
          <c:yVal>
            <c:numRef>
              <c:f>'Cap-Pressure'!$W$13:$W$27</c:f>
              <c:numCache/>
            </c:numRef>
          </c:yVal>
          <c:smooth val="1"/>
        </c:ser>
        <c:axId val="28070698"/>
        <c:axId val="51309691"/>
      </c:scatterChart>
      <c:valAx>
        <c:axId val="28070698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51309691"/>
        <c:crosses val="autoZero"/>
        <c:crossBetween val="midCat"/>
        <c:dispUnits/>
      </c:valAx>
      <c:valAx>
        <c:axId val="51309691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Pc in psi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crossAx val="280706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41675"/>
          <c:y val="0.2075"/>
          <c:w val="0.46925"/>
          <c:h val="0.210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b) Capillary Pressure Curve
 (converted to kerosene-brine) in kPa</a:t>
            </a:r>
          </a:p>
        </c:rich>
      </c:tx>
      <c:layout>
        <c:manualLayout>
          <c:xMode val="factor"/>
          <c:yMode val="factor"/>
          <c:x val="0.036"/>
          <c:y val="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21425"/>
          <c:w val="0.86775"/>
          <c:h val="0.70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'Cap-Pressure'!$C$13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'Cap-Pressure'!$F$14:$F$19</c:f>
              <c:numCache/>
            </c:numRef>
          </c:xVal>
          <c:yVal>
            <c:numRef>
              <c:f>'Cap-Pressure'!$J$14:$J$19</c:f>
              <c:numCache/>
            </c:numRef>
          </c:yVal>
          <c:smooth val="1"/>
        </c:ser>
        <c:ser>
          <c:idx val="2"/>
          <c:order val="1"/>
          <c:tx>
            <c:strRef>
              <c:f>'Cap-Pressure'!$C$23</c:f>
              <c:strCache>
                <c:ptCount val="1"/>
                <c:pt idx="0">
                  <c:v>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'Cap-Pressure'!$F$24:$F$29</c:f>
              <c:numCache/>
            </c:numRef>
          </c:xVal>
          <c:yVal>
            <c:numRef>
              <c:f>'Cap-Pressure'!$J$24:$J$29</c:f>
              <c:numCache/>
            </c:numRef>
          </c:yVal>
          <c:smooth val="1"/>
        </c:ser>
        <c:axId val="59134036"/>
        <c:axId val="62444277"/>
      </c:scatterChart>
      <c:valAx>
        <c:axId val="59134036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crossAx val="62444277"/>
        <c:crosses val="autoZero"/>
        <c:crossBetween val="midCat"/>
        <c:dispUnits/>
        <c:minorUnit val="0.1"/>
      </c:valAx>
      <c:valAx>
        <c:axId val="62444277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Pc in kPa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crossAx val="59134036"/>
        <c:crosses val="autoZero"/>
        <c:crossBetween val="midCat"/>
        <c:dispUnits/>
        <c:majorUnit val="100"/>
        <c:min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5725"/>
          <c:y val="0.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d) Water saturation from Capillary Pressure Curve versus depth in 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206"/>
          <c:w val="0.8635"/>
          <c:h val="0.71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'Cap-Pressure'!$C$13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'Cap-Pressure'!$F$14:$F$19</c:f>
              <c:numCache/>
            </c:numRef>
          </c:xVal>
          <c:yVal>
            <c:numRef>
              <c:f>'Cap-Pressure'!$L$14:$L$19</c:f>
              <c:numCache/>
            </c:numRef>
          </c:yVal>
          <c:smooth val="1"/>
        </c:ser>
        <c:ser>
          <c:idx val="2"/>
          <c:order val="1"/>
          <c:tx>
            <c:strRef>
              <c:f>'Cap-Pressure'!$C$23</c:f>
              <c:strCache>
                <c:ptCount val="1"/>
                <c:pt idx="0">
                  <c:v>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'Cap-Pressure'!$F$24:$F$29</c:f>
              <c:numCache/>
            </c:numRef>
          </c:xVal>
          <c:yVal>
            <c:numRef>
              <c:f>'Cap-Pressure'!$K$24:$K$330</c:f>
              <c:numCache/>
            </c:numRef>
          </c:yVal>
          <c:smooth val="1"/>
        </c:ser>
        <c:axId val="25127582"/>
        <c:axId val="24821647"/>
      </c:scatterChart>
      <c:valAx>
        <c:axId val="25127582"/>
        <c:scaling>
          <c:orientation val="minMax"/>
          <c:max val="1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Sw</a:t>
                </a:r>
              </a:p>
            </c:rich>
          </c:tx>
          <c:layout>
            <c:manualLayout>
              <c:xMode val="factor"/>
              <c:yMode val="factor"/>
              <c:x val="0.266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/>
        <c:delete val="0"/>
        <c:numFmt formatCode="0.0" sourceLinked="0"/>
        <c:majorTickMark val="in"/>
        <c:minorTickMark val="in"/>
        <c:tickLblPos val="high"/>
        <c:crossAx val="24821647"/>
        <c:crossesAt val="650"/>
        <c:crossBetween val="midCat"/>
        <c:dispUnits/>
        <c:minorUnit val="0.1"/>
      </c:valAx>
      <c:valAx>
        <c:axId val="24821647"/>
        <c:scaling>
          <c:orientation val="maxMin"/>
          <c:max val="650"/>
          <c:min val="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depthl in m  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crossAx val="25127582"/>
        <c:crosses val="autoZero"/>
        <c:crossBetween val="midCat"/>
        <c:dispUnits/>
        <c:majorUnit val="50"/>
        <c:minorUnit val="12.3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3775"/>
          <c:y val="0.34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a)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forward val="1"/>
            <c:backward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"/>
              <c:spPr>
                <a:ln w="3175">
                  <a:noFill/>
                </a:ln>
              </c:spPr>
            </c:trendlineLbl>
          </c:trendline>
          <c:xVal>
            <c:numRef>
              <c:f>Resistivity!$B$10:$B$15</c:f>
              <c:numCache/>
            </c:numRef>
          </c:xVal>
          <c:yVal>
            <c:numRef>
              <c:f>Resistivity!$C$10:$C$15</c:f>
              <c:numCache/>
            </c:numRef>
          </c:yVal>
          <c:smooth val="0"/>
        </c:ser>
        <c:axId val="22068232"/>
        <c:axId val="64396361"/>
      </c:scatterChart>
      <c:valAx>
        <c:axId val="22068232"/>
        <c:scaling>
          <c:logBase val="10"/>
          <c:orientation val="minMax"/>
          <c:max val="1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phi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64396361"/>
        <c:crosses val="autoZero"/>
        <c:crossBetween val="midCat"/>
        <c:dispUnits/>
        <c:majorUnit val="10"/>
        <c:minorUnit val="10"/>
      </c:valAx>
      <c:valAx>
        <c:axId val="64396361"/>
        <c:scaling>
          <c:logBase val="10"/>
          <c:orientation val="minMax"/>
          <c:max val="1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2068232"/>
        <c:crossesAt val="0.01"/>
        <c:crossBetween val="midCat"/>
        <c:dispUnits/>
        <c:majorUnit val="10"/>
        <c:min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b)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forward val="1"/>
            <c:backward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"/>
              <c:spPr>
                <a:ln w="3175">
                  <a:noFill/>
                </a:ln>
              </c:spPr>
            </c:trendlineLbl>
          </c:trendline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"/>
              <c:spPr>
                <a:ln w="3175">
                  <a:noFill/>
                </a:ln>
              </c:spPr>
            </c:trendlineLbl>
          </c:trendline>
          <c:xVal>
            <c:numRef>
              <c:f>Resistivity!$E$10:$E$15</c:f>
              <c:numCache/>
            </c:numRef>
          </c:xVal>
          <c:yVal>
            <c:numRef>
              <c:f>Resistivity!$F$10:$F$15</c:f>
              <c:numCache/>
            </c:numRef>
          </c:yVal>
          <c:smooth val="0"/>
        </c:ser>
        <c:axId val="42696338"/>
        <c:axId val="48722723"/>
      </c:scatterChart>
      <c:valAx>
        <c:axId val="42696338"/>
        <c:scaling>
          <c:orientation val="minMax"/>
          <c:max val="-0.5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log (phi)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crossAx val="48722723"/>
        <c:crosses val="autoZero"/>
        <c:crossBetween val="midCat"/>
        <c:dispUnits/>
        <c:majorUnit val="0.1"/>
        <c:minorUnit val="0.05"/>
      </c:valAx>
      <c:valAx>
        <c:axId val="48722723"/>
        <c:scaling>
          <c:orientation val="minMax"/>
          <c:max val="2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crossAx val="42696338"/>
        <c:crossesAt val="-1"/>
        <c:crossBetween val="midCat"/>
        <c:dispUnits/>
        <c:majorUnit val="0.2"/>
        <c:min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</xdr:row>
      <xdr:rowOff>152400</xdr:rowOff>
    </xdr:from>
    <xdr:to>
      <xdr:col>8</xdr:col>
      <xdr:colOff>495300</xdr:colOff>
      <xdr:row>49</xdr:row>
      <xdr:rowOff>104775</xdr:rowOff>
    </xdr:to>
    <xdr:graphicFrame>
      <xdr:nvGraphicFramePr>
        <xdr:cNvPr id="1" name="Chart 3"/>
        <xdr:cNvGraphicFramePr/>
      </xdr:nvGraphicFramePr>
      <xdr:xfrm>
        <a:off x="762000" y="4029075"/>
        <a:ext cx="54483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0.23575</cdr:x>
      <cdr:y>0.77575</cdr:y>
    </cdr:from>
    <cdr:to>
      <cdr:x>0.861</cdr:x>
      <cdr:y>0.858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90575" y="2600325"/>
          <a:ext cx="2114550" cy="2762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0.534</cdr:x>
      <cdr:y>0.494</cdr:y>
    </cdr:from>
    <cdr:to>
      <cdr:x>0.552</cdr:x>
      <cdr:y>0.5325</cdr:y>
    </cdr:to>
    <cdr:sp>
      <cdr:nvSpPr>
        <cdr:cNvPr id="1" name="TextBox 1"/>
        <cdr:cNvSpPr txBox="1">
          <a:spLocks noChangeArrowheads="1"/>
        </cdr:cNvSpPr>
      </cdr:nvSpPr>
      <cdr:spPr>
        <a:xfrm>
          <a:off x="1666875" y="1276350"/>
          <a:ext cx="57150" cy="95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0.53275</cdr:x>
      <cdr:y>0.485</cdr:y>
    </cdr:from>
    <cdr:to>
      <cdr:x>0.55075</cdr:x>
      <cdr:y>0.5265</cdr:y>
    </cdr:to>
    <cdr:sp>
      <cdr:nvSpPr>
        <cdr:cNvPr id="1" name="TextBox 1"/>
        <cdr:cNvSpPr txBox="1">
          <a:spLocks noChangeArrowheads="1"/>
        </cdr:cNvSpPr>
      </cdr:nvSpPr>
      <cdr:spPr>
        <a:xfrm>
          <a:off x="1676400" y="1266825"/>
          <a:ext cx="57150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29</xdr:row>
      <xdr:rowOff>152400</xdr:rowOff>
    </xdr:from>
    <xdr:to>
      <xdr:col>8</xdr:col>
      <xdr:colOff>0</xdr:colOff>
      <xdr:row>47</xdr:row>
      <xdr:rowOff>19050</xdr:rowOff>
    </xdr:to>
    <xdr:graphicFrame>
      <xdr:nvGraphicFramePr>
        <xdr:cNvPr id="1" name="Chart 1"/>
        <xdr:cNvGraphicFramePr/>
      </xdr:nvGraphicFramePr>
      <xdr:xfrm>
        <a:off x="3181350" y="5143500"/>
        <a:ext cx="30670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333375</xdr:colOff>
      <xdr:row>29</xdr:row>
      <xdr:rowOff>47625</xdr:rowOff>
    </xdr:from>
    <xdr:to>
      <xdr:col>17</xdr:col>
      <xdr:colOff>495300</xdr:colOff>
      <xdr:row>50</xdr:row>
      <xdr:rowOff>0</xdr:rowOff>
    </xdr:to>
    <xdr:graphicFrame>
      <xdr:nvGraphicFramePr>
        <xdr:cNvPr id="2" name="Chart 3"/>
        <xdr:cNvGraphicFramePr/>
      </xdr:nvGraphicFramePr>
      <xdr:xfrm>
        <a:off x="10487025" y="5038725"/>
        <a:ext cx="3381375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9525</xdr:colOff>
      <xdr:row>47</xdr:row>
      <xdr:rowOff>9525</xdr:rowOff>
    </xdr:from>
    <xdr:to>
      <xdr:col>8</xdr:col>
      <xdr:colOff>9525</xdr:colOff>
      <xdr:row>63</xdr:row>
      <xdr:rowOff>9525</xdr:rowOff>
    </xdr:to>
    <xdr:graphicFrame>
      <xdr:nvGraphicFramePr>
        <xdr:cNvPr id="3" name="Chart 4"/>
        <xdr:cNvGraphicFramePr/>
      </xdr:nvGraphicFramePr>
      <xdr:xfrm>
        <a:off x="3133725" y="7924800"/>
        <a:ext cx="312420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523875</xdr:colOff>
      <xdr:row>29</xdr:row>
      <xdr:rowOff>28575</xdr:rowOff>
    </xdr:from>
    <xdr:to>
      <xdr:col>21</xdr:col>
      <xdr:colOff>542925</xdr:colOff>
      <xdr:row>49</xdr:row>
      <xdr:rowOff>123825</xdr:rowOff>
    </xdr:to>
    <xdr:graphicFrame>
      <xdr:nvGraphicFramePr>
        <xdr:cNvPr id="4" name="Chart 6"/>
        <xdr:cNvGraphicFramePr/>
      </xdr:nvGraphicFramePr>
      <xdr:xfrm>
        <a:off x="13896975" y="5019675"/>
        <a:ext cx="3171825" cy="3343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752475</xdr:colOff>
      <xdr:row>29</xdr:row>
      <xdr:rowOff>161925</xdr:rowOff>
    </xdr:from>
    <xdr:to>
      <xdr:col>11</xdr:col>
      <xdr:colOff>771525</xdr:colOff>
      <xdr:row>46</xdr:row>
      <xdr:rowOff>133350</xdr:rowOff>
    </xdr:to>
    <xdr:graphicFrame>
      <xdr:nvGraphicFramePr>
        <xdr:cNvPr id="5" name="Chart 7"/>
        <xdr:cNvGraphicFramePr/>
      </xdr:nvGraphicFramePr>
      <xdr:xfrm>
        <a:off x="6219825" y="5153025"/>
        <a:ext cx="314325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742950</xdr:colOff>
      <xdr:row>47</xdr:row>
      <xdr:rowOff>0</xdr:rowOff>
    </xdr:from>
    <xdr:to>
      <xdr:col>12</xdr:col>
      <xdr:colOff>0</xdr:colOff>
      <xdr:row>63</xdr:row>
      <xdr:rowOff>38100</xdr:rowOff>
    </xdr:to>
    <xdr:graphicFrame>
      <xdr:nvGraphicFramePr>
        <xdr:cNvPr id="6" name="Chart 8"/>
        <xdr:cNvGraphicFramePr/>
      </xdr:nvGraphicFramePr>
      <xdr:xfrm>
        <a:off x="6210300" y="7915275"/>
        <a:ext cx="3162300" cy="2628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16</xdr:row>
      <xdr:rowOff>38100</xdr:rowOff>
    </xdr:from>
    <xdr:to>
      <xdr:col>5</xdr:col>
      <xdr:colOff>657225</xdr:colOff>
      <xdr:row>36</xdr:row>
      <xdr:rowOff>76200</xdr:rowOff>
    </xdr:to>
    <xdr:graphicFrame>
      <xdr:nvGraphicFramePr>
        <xdr:cNvPr id="1" name="Chart 2"/>
        <xdr:cNvGraphicFramePr/>
      </xdr:nvGraphicFramePr>
      <xdr:xfrm>
        <a:off x="847725" y="2819400"/>
        <a:ext cx="37147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704850</xdr:colOff>
      <xdr:row>16</xdr:row>
      <xdr:rowOff>38100</xdr:rowOff>
    </xdr:from>
    <xdr:to>
      <xdr:col>10</xdr:col>
      <xdr:colOff>685800</xdr:colOff>
      <xdr:row>36</xdr:row>
      <xdr:rowOff>85725</xdr:rowOff>
    </xdr:to>
    <xdr:graphicFrame>
      <xdr:nvGraphicFramePr>
        <xdr:cNvPr id="2" name="Chart 11"/>
        <xdr:cNvGraphicFramePr/>
      </xdr:nvGraphicFramePr>
      <xdr:xfrm>
        <a:off x="4610100" y="2819400"/>
        <a:ext cx="3886200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314325</xdr:colOff>
      <xdr:row>16</xdr:row>
      <xdr:rowOff>28575</xdr:rowOff>
    </xdr:from>
    <xdr:to>
      <xdr:col>16</xdr:col>
      <xdr:colOff>295275</xdr:colOff>
      <xdr:row>36</xdr:row>
      <xdr:rowOff>85725</xdr:rowOff>
    </xdr:to>
    <xdr:graphicFrame>
      <xdr:nvGraphicFramePr>
        <xdr:cNvPr id="3" name="Chart 13"/>
        <xdr:cNvGraphicFramePr/>
      </xdr:nvGraphicFramePr>
      <xdr:xfrm>
        <a:off x="8905875" y="2809875"/>
        <a:ext cx="3886200" cy="3295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2.vml" /><Relationship Id="rId7" Type="http://schemas.openxmlformats.org/officeDocument/2006/relationships/drawing" Target="../drawings/drawing5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Q40" sqref="Q40"/>
    </sheetView>
  </sheetViews>
  <sheetFormatPr defaultColWidth="11.421875" defaultRowHeight="12.75"/>
  <cols>
    <col min="2" max="2" width="14.00390625" style="0" customWidth="1"/>
    <col min="4" max="4" width="3.140625" style="0" customWidth="1"/>
  </cols>
  <sheetData>
    <row r="1" ht="15.75">
      <c r="A1" s="18" t="s">
        <v>32</v>
      </c>
    </row>
    <row r="2" ht="12.75">
      <c r="B2" t="s">
        <v>46</v>
      </c>
    </row>
    <row r="3" ht="13.5" thickBot="1"/>
    <row r="4" spans="2:7" ht="13.5" thickTop="1">
      <c r="B4" s="165" t="s">
        <v>61</v>
      </c>
      <c r="C4" s="21"/>
      <c r="D4" s="21"/>
      <c r="E4" s="21"/>
      <c r="F4" s="21"/>
      <c r="G4" s="166"/>
    </row>
    <row r="5" spans="2:7" ht="12.75">
      <c r="B5" s="167" t="s">
        <v>33</v>
      </c>
      <c r="C5" s="168"/>
      <c r="D5" s="23"/>
      <c r="E5" s="169" t="s">
        <v>44</v>
      </c>
      <c r="F5" s="170"/>
      <c r="G5" s="171"/>
    </row>
    <row r="6" spans="2:7" ht="13.5" thickBot="1">
      <c r="B6" s="172"/>
      <c r="C6" s="173"/>
      <c r="D6" s="23"/>
      <c r="E6" s="174" t="s">
        <v>45</v>
      </c>
      <c r="F6" s="175"/>
      <c r="G6" s="176"/>
    </row>
    <row r="7" spans="2:9" s="1" customFormat="1" ht="27" thickBot="1" thickTop="1">
      <c r="B7" s="177" t="s">
        <v>20</v>
      </c>
      <c r="C7" s="178" t="s">
        <v>43</v>
      </c>
      <c r="D7" s="179"/>
      <c r="E7" s="178" t="s">
        <v>20</v>
      </c>
      <c r="F7" s="178" t="s">
        <v>15</v>
      </c>
      <c r="G7" s="180" t="s">
        <v>16</v>
      </c>
      <c r="H7" s="205" t="s">
        <v>15</v>
      </c>
      <c r="I7" s="206" t="s">
        <v>16</v>
      </c>
    </row>
    <row r="8" spans="2:7" ht="13.5" thickTop="1">
      <c r="B8" s="181" t="s">
        <v>42</v>
      </c>
      <c r="C8" s="27" t="s">
        <v>34</v>
      </c>
      <c r="D8" s="34"/>
      <c r="E8" s="29">
        <v>620</v>
      </c>
      <c r="F8" s="182">
        <v>0.02</v>
      </c>
      <c r="G8" s="183">
        <v>0.01</v>
      </c>
    </row>
    <row r="9" spans="2:7" ht="12.75">
      <c r="B9" s="184"/>
      <c r="C9" s="30"/>
      <c r="D9" s="34"/>
      <c r="E9" s="29">
        <v>622</v>
      </c>
      <c r="F9" s="182">
        <v>0.02</v>
      </c>
      <c r="G9" s="183">
        <v>0.02</v>
      </c>
    </row>
    <row r="10" spans="2:7" ht="13.5" thickBot="1">
      <c r="B10" s="185" t="s">
        <v>38</v>
      </c>
      <c r="C10" s="29" t="s">
        <v>35</v>
      </c>
      <c r="D10" s="34"/>
      <c r="E10" s="29">
        <v>624</v>
      </c>
      <c r="F10" s="182">
        <v>0.111</v>
      </c>
      <c r="G10" s="183">
        <v>22</v>
      </c>
    </row>
    <row r="11" spans="2:10" ht="14.25" thickBot="1" thickTop="1">
      <c r="B11" s="185" t="s">
        <v>41</v>
      </c>
      <c r="C11" s="204" t="s">
        <v>36</v>
      </c>
      <c r="D11" s="209"/>
      <c r="E11" s="204">
        <v>626</v>
      </c>
      <c r="F11" s="210"/>
      <c r="G11" s="210"/>
      <c r="H11" s="207">
        <v>0.01</v>
      </c>
      <c r="I11" s="208">
        <v>0.03</v>
      </c>
      <c r="J11" t="s">
        <v>83</v>
      </c>
    </row>
    <row r="12" spans="2:7" ht="13.5" thickTop="1">
      <c r="B12" s="181" t="s">
        <v>37</v>
      </c>
      <c r="C12" s="27" t="s">
        <v>35</v>
      </c>
      <c r="D12" s="34"/>
      <c r="E12" s="29">
        <v>628</v>
      </c>
      <c r="F12" s="182">
        <v>0.095</v>
      </c>
      <c r="G12" s="183">
        <v>10.5</v>
      </c>
    </row>
    <row r="13" spans="2:7" ht="12.75">
      <c r="B13" s="186"/>
      <c r="C13" s="187"/>
      <c r="D13" s="34"/>
      <c r="E13" s="29">
        <v>630</v>
      </c>
      <c r="F13" s="182">
        <v>0.156</v>
      </c>
      <c r="G13" s="183">
        <v>135.6</v>
      </c>
    </row>
    <row r="14" spans="2:7" ht="12.75">
      <c r="B14" s="186"/>
      <c r="C14" s="187"/>
      <c r="D14" s="34"/>
      <c r="E14" s="29">
        <v>632</v>
      </c>
      <c r="F14" s="182">
        <v>0.15</v>
      </c>
      <c r="G14" s="183">
        <v>120</v>
      </c>
    </row>
    <row r="15" spans="2:7" ht="12.75">
      <c r="B15" s="186"/>
      <c r="C15" s="187"/>
      <c r="D15" s="34"/>
      <c r="E15" s="29">
        <v>634</v>
      </c>
      <c r="F15" s="182">
        <v>0.075</v>
      </c>
      <c r="G15" s="183">
        <v>11</v>
      </c>
    </row>
    <row r="16" spans="2:7" ht="12.75">
      <c r="B16" s="184"/>
      <c r="C16" s="30"/>
      <c r="D16" s="34"/>
      <c r="E16" s="29">
        <v>636</v>
      </c>
      <c r="F16" s="182">
        <v>0.105</v>
      </c>
      <c r="G16" s="183">
        <v>15.3</v>
      </c>
    </row>
    <row r="17" spans="2:7" ht="12.75">
      <c r="B17" s="185" t="s">
        <v>39</v>
      </c>
      <c r="C17" s="29" t="s">
        <v>34</v>
      </c>
      <c r="D17" s="34"/>
      <c r="E17" s="29">
        <v>638</v>
      </c>
      <c r="F17" s="182">
        <v>0.06</v>
      </c>
      <c r="G17" s="183">
        <v>0.8</v>
      </c>
    </row>
    <row r="18" spans="2:7" ht="12.75">
      <c r="B18" s="181" t="s">
        <v>40</v>
      </c>
      <c r="C18" s="27" t="s">
        <v>35</v>
      </c>
      <c r="D18" s="34"/>
      <c r="E18" s="29">
        <v>640</v>
      </c>
      <c r="F18" s="182">
        <v>0.179</v>
      </c>
      <c r="G18" s="183">
        <v>350</v>
      </c>
    </row>
    <row r="19" spans="2:7" ht="13.5" thickBot="1">
      <c r="B19" s="188"/>
      <c r="C19" s="189"/>
      <c r="D19" s="190"/>
      <c r="E19" s="191">
        <v>642</v>
      </c>
      <c r="F19" s="192">
        <v>0.156</v>
      </c>
      <c r="G19" s="193">
        <v>130</v>
      </c>
    </row>
    <row r="20" ht="13.5" thickTop="1"/>
    <row r="22" ht="12.75">
      <c r="B22" s="3" t="s">
        <v>62</v>
      </c>
    </row>
    <row r="23" ht="13.5" thickBot="1"/>
    <row r="24" spans="10:14" ht="13.5" thickTop="1">
      <c r="J24" s="194"/>
      <c r="K24" s="195"/>
      <c r="L24" s="195"/>
      <c r="M24" s="195"/>
      <c r="N24" s="196"/>
    </row>
    <row r="25" spans="10:14" ht="12.75">
      <c r="J25" s="197" t="s">
        <v>78</v>
      </c>
      <c r="K25" s="198"/>
      <c r="L25" s="198"/>
      <c r="M25" s="198"/>
      <c r="N25" s="199"/>
    </row>
    <row r="26" spans="10:14" ht="12.75">
      <c r="J26" s="200"/>
      <c r="K26" s="198"/>
      <c r="L26" s="198"/>
      <c r="M26" s="198"/>
      <c r="N26" s="199"/>
    </row>
    <row r="27" spans="10:14" ht="12.75">
      <c r="J27" s="200"/>
      <c r="K27" s="198"/>
      <c r="L27" s="198"/>
      <c r="M27" s="198"/>
      <c r="N27" s="199"/>
    </row>
    <row r="28" spans="10:14" ht="12.75">
      <c r="J28" s="200"/>
      <c r="K28" s="198"/>
      <c r="L28" s="198"/>
      <c r="M28" s="198"/>
      <c r="N28" s="199"/>
    </row>
    <row r="29" spans="10:14" ht="12.75">
      <c r="J29" s="200"/>
      <c r="K29" s="198"/>
      <c r="L29" s="198"/>
      <c r="M29" s="198"/>
      <c r="N29" s="199"/>
    </row>
    <row r="30" spans="10:14" ht="12.75">
      <c r="J30" s="200"/>
      <c r="K30" s="198"/>
      <c r="L30" s="198"/>
      <c r="M30" s="198"/>
      <c r="N30" s="199"/>
    </row>
    <row r="31" spans="10:14" ht="12.75">
      <c r="J31" s="200"/>
      <c r="K31" s="198" t="s">
        <v>63</v>
      </c>
      <c r="L31" s="198"/>
      <c r="M31" s="198"/>
      <c r="N31" s="199"/>
    </row>
    <row r="32" spans="10:14" ht="13.5" thickBot="1">
      <c r="J32" s="201"/>
      <c r="K32" s="202"/>
      <c r="L32" s="202"/>
      <c r="M32" s="202"/>
      <c r="N32" s="203"/>
    </row>
    <row r="33" ht="13.5" thickTop="1"/>
  </sheetData>
  <printOptions/>
  <pageMargins left="0.75" right="0.75" top="1" bottom="1" header="0.4921259845" footer="0.4921259845"/>
  <pageSetup horizontalDpi="1200" verticalDpi="1200" orientation="portrait" paperSize="9" r:id="rId4"/>
  <drawing r:id="rId3"/>
  <legacyDrawing r:id="rId2"/>
  <oleObjects>
    <oleObject progId="Equation.3" shapeId="20986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workbookViewId="0" topLeftCell="A1">
      <selection activeCell="X42" sqref="X42"/>
    </sheetView>
  </sheetViews>
  <sheetFormatPr defaultColWidth="11.421875" defaultRowHeight="12.75"/>
  <cols>
    <col min="1" max="5" width="11.7109375" style="0" customWidth="1"/>
    <col min="6" max="6" width="11.7109375" style="2" customWidth="1"/>
    <col min="7" max="14" width="11.7109375" style="0" customWidth="1"/>
    <col min="17" max="17" width="13.7109375" style="0" customWidth="1"/>
    <col min="18" max="18" width="13.00390625" style="0" customWidth="1"/>
  </cols>
  <sheetData>
    <row r="1" ht="15.75">
      <c r="A1" s="18" t="s">
        <v>8</v>
      </c>
    </row>
    <row r="2" ht="12.75">
      <c r="B2" s="4" t="s">
        <v>46</v>
      </c>
    </row>
    <row r="3" spans="2:9" ht="12.75">
      <c r="B3" s="10"/>
      <c r="C3" s="10"/>
      <c r="D3" s="10"/>
      <c r="E3" s="10"/>
      <c r="F3" s="14"/>
      <c r="I3" s="5"/>
    </row>
    <row r="4" spans="2:19" ht="13.5" thickBot="1">
      <c r="B4" s="20" t="s">
        <v>64</v>
      </c>
      <c r="C4" s="10"/>
      <c r="D4" s="10"/>
      <c r="E4" s="10"/>
      <c r="F4" s="14"/>
      <c r="H4" s="3" t="s">
        <v>47</v>
      </c>
      <c r="M4" s="155"/>
      <c r="O4" s="3" t="s">
        <v>51</v>
      </c>
      <c r="S4" s="3" t="s">
        <v>55</v>
      </c>
    </row>
    <row r="5" spans="2:13" ht="14.25" thickBot="1" thickTop="1">
      <c r="B5" s="10"/>
      <c r="C5" s="10"/>
      <c r="D5" s="10"/>
      <c r="E5" s="10"/>
      <c r="F5" s="14"/>
      <c r="H5" s="40"/>
      <c r="I5" s="41" t="s">
        <v>65</v>
      </c>
      <c r="J5" s="42">
        <v>646</v>
      </c>
      <c r="M5" s="155"/>
    </row>
    <row r="6" spans="2:13" ht="13.5" thickTop="1">
      <c r="B6" s="10"/>
      <c r="C6" s="10"/>
      <c r="D6" s="10"/>
      <c r="E6" s="10"/>
      <c r="F6" s="14"/>
      <c r="I6" s="52" t="s">
        <v>48</v>
      </c>
      <c r="J6" s="53"/>
      <c r="K6" s="48"/>
      <c r="L6" s="54"/>
      <c r="M6" s="46"/>
    </row>
    <row r="7" spans="2:13" ht="12.75">
      <c r="B7" s="10"/>
      <c r="C7" s="10"/>
      <c r="D7" s="10"/>
      <c r="E7" s="10"/>
      <c r="F7" s="14"/>
      <c r="I7" s="55" t="s">
        <v>10</v>
      </c>
      <c r="J7" s="56"/>
      <c r="K7" s="49" t="s">
        <v>9</v>
      </c>
      <c r="L7" s="57"/>
      <c r="M7" s="46"/>
    </row>
    <row r="8" spans="2:13" ht="12.75">
      <c r="B8" s="10"/>
      <c r="C8" s="10"/>
      <c r="D8" s="10"/>
      <c r="E8" s="10"/>
      <c r="F8" s="14"/>
      <c r="I8" s="55" t="s">
        <v>11</v>
      </c>
      <c r="J8" s="56"/>
      <c r="K8" s="50">
        <v>72</v>
      </c>
      <c r="L8" s="57"/>
      <c r="M8" s="46"/>
    </row>
    <row r="9" spans="2:13" ht="13.5" thickBot="1">
      <c r="B9" s="20"/>
      <c r="C9" s="10"/>
      <c r="D9" s="10"/>
      <c r="E9" s="10"/>
      <c r="F9" s="14"/>
      <c r="I9" s="58" t="s">
        <v>12</v>
      </c>
      <c r="J9" s="59"/>
      <c r="K9" s="51">
        <v>26</v>
      </c>
      <c r="L9" s="60"/>
      <c r="M9" s="46"/>
    </row>
    <row r="10" spans="2:16" ht="14.25" thickBot="1" thickTop="1">
      <c r="B10" s="10"/>
      <c r="C10" s="10"/>
      <c r="D10" s="10"/>
      <c r="E10" s="10"/>
      <c r="F10" s="108"/>
      <c r="M10" s="155"/>
      <c r="O10" s="92" t="s">
        <v>13</v>
      </c>
      <c r="P10" s="42">
        <v>0.05</v>
      </c>
    </row>
    <row r="11" spans="2:25" ht="14.25" thickBot="1" thickTop="1">
      <c r="B11" s="47"/>
      <c r="C11" s="47"/>
      <c r="D11" s="47"/>
      <c r="E11" s="47"/>
      <c r="F11" s="67"/>
      <c r="H11" s="9"/>
      <c r="I11" s="74" t="s">
        <v>49</v>
      </c>
      <c r="J11" s="75"/>
      <c r="K11" s="76" t="s">
        <v>67</v>
      </c>
      <c r="L11" s="77" t="s">
        <v>25</v>
      </c>
      <c r="M11" s="164"/>
      <c r="O11" s="93"/>
      <c r="P11" s="94" t="s">
        <v>54</v>
      </c>
      <c r="Q11" s="95"/>
      <c r="S11" s="43" t="s">
        <v>69</v>
      </c>
      <c r="T11" s="44"/>
      <c r="U11" s="45"/>
      <c r="W11" s="124" t="s">
        <v>72</v>
      </c>
      <c r="X11" s="125" t="s">
        <v>73</v>
      </c>
      <c r="Y11" s="126" t="s">
        <v>74</v>
      </c>
    </row>
    <row r="12" spans="2:25" ht="17.25" thickTop="1">
      <c r="B12" s="63" t="s">
        <v>6</v>
      </c>
      <c r="C12" s="64" t="s">
        <v>7</v>
      </c>
      <c r="D12" s="21"/>
      <c r="E12" s="65" t="s">
        <v>0</v>
      </c>
      <c r="F12" s="66" t="s">
        <v>2</v>
      </c>
      <c r="I12" s="78"/>
      <c r="J12" s="71"/>
      <c r="K12" s="68" t="s">
        <v>66</v>
      </c>
      <c r="L12" s="79"/>
      <c r="M12" s="164"/>
      <c r="O12" s="96"/>
      <c r="P12" s="12" t="s">
        <v>53</v>
      </c>
      <c r="Q12" s="97"/>
      <c r="S12" s="109" t="s">
        <v>70</v>
      </c>
      <c r="T12" s="10"/>
      <c r="U12" s="46"/>
      <c r="W12" s="161" t="s">
        <v>27</v>
      </c>
      <c r="X12" s="123" t="s">
        <v>71</v>
      </c>
      <c r="Y12" s="127" t="s">
        <v>71</v>
      </c>
    </row>
    <row r="13" spans="2:25" ht="13.5" thickBot="1">
      <c r="B13" s="25" t="s">
        <v>5</v>
      </c>
      <c r="C13" s="39">
        <v>1</v>
      </c>
      <c r="D13" s="23"/>
      <c r="E13" s="30" t="s">
        <v>1</v>
      </c>
      <c r="F13" s="31"/>
      <c r="I13" s="80" t="s">
        <v>22</v>
      </c>
      <c r="J13" s="7" t="s">
        <v>23</v>
      </c>
      <c r="K13" s="7" t="s">
        <v>50</v>
      </c>
      <c r="L13" s="81" t="s">
        <v>24</v>
      </c>
      <c r="M13" s="164"/>
      <c r="O13" s="80" t="s">
        <v>14</v>
      </c>
      <c r="P13" s="61" t="s">
        <v>22</v>
      </c>
      <c r="Q13" s="98" t="s">
        <v>52</v>
      </c>
      <c r="S13" s="109"/>
      <c r="T13" s="115" t="s">
        <v>30</v>
      </c>
      <c r="U13" s="110" t="s">
        <v>31</v>
      </c>
      <c r="W13" s="162">
        <v>5</v>
      </c>
      <c r="X13" s="6">
        <f aca="true" t="shared" si="0" ref="X13:X27">T$17*EXP(-T$14/(LOG(W13/T$15)))</f>
        <v>1.026085730151123</v>
      </c>
      <c r="Y13" s="128">
        <f aca="true" t="shared" si="1" ref="Y13:Y27">U$17*EXP(-U$14/(LOG($W13/U$15)))</f>
        <v>0.684057153434082</v>
      </c>
    </row>
    <row r="14" spans="2:25" ht="13.5" thickTop="1">
      <c r="B14" s="25" t="s">
        <v>3</v>
      </c>
      <c r="C14" s="29">
        <v>0.131</v>
      </c>
      <c r="D14" s="23"/>
      <c r="E14" s="32">
        <v>3</v>
      </c>
      <c r="F14" s="33">
        <v>0.861</v>
      </c>
      <c r="I14" s="82">
        <f aca="true" t="shared" si="2" ref="I14:I19">6.894*E14</f>
        <v>20.682000000000002</v>
      </c>
      <c r="J14" s="62">
        <f aca="true" t="shared" si="3" ref="J14:J19">I14*(K$9/K$8)</f>
        <v>7.468500000000001</v>
      </c>
      <c r="K14" s="62">
        <f aca="true" t="shared" si="4" ref="K14:K19">J14/1.7</f>
        <v>4.393235294117647</v>
      </c>
      <c r="L14" s="83">
        <f aca="true" t="shared" si="5" ref="L14:L19">J$5-K14</f>
        <v>641.6067647058824</v>
      </c>
      <c r="M14" s="86"/>
      <c r="O14" s="99">
        <f aca="true" t="shared" si="6" ref="O14:O19">F14-P$10</f>
        <v>0.8109999999999999</v>
      </c>
      <c r="P14" s="62">
        <f aca="true" t="shared" si="7" ref="P14:P19">E14*((C$15/C$14)^0.5)/K$8</f>
        <v>0.9423028655456834</v>
      </c>
      <c r="Q14" s="83">
        <f aca="true" t="shared" si="8" ref="Q14:Q19">J14*((C$15/C$14)^0.5)/K$9</f>
        <v>6.496235955071943</v>
      </c>
      <c r="S14" s="116" t="s">
        <v>26</v>
      </c>
      <c r="T14" s="117">
        <v>-1.5</v>
      </c>
      <c r="U14" s="118">
        <v>-1.5</v>
      </c>
      <c r="W14" s="162">
        <v>10</v>
      </c>
      <c r="X14" s="6">
        <f t="shared" si="0"/>
        <v>0.5378026884405678</v>
      </c>
      <c r="Y14" s="128">
        <f t="shared" si="1"/>
        <v>0.35853512562704515</v>
      </c>
    </row>
    <row r="15" spans="2:25" ht="16.5">
      <c r="B15" s="25" t="s">
        <v>4</v>
      </c>
      <c r="C15" s="29">
        <v>67</v>
      </c>
      <c r="D15" s="23"/>
      <c r="E15" s="32">
        <v>10</v>
      </c>
      <c r="F15" s="33">
        <v>0.617</v>
      </c>
      <c r="I15" s="82">
        <f t="shared" si="2"/>
        <v>68.94</v>
      </c>
      <c r="J15" s="62">
        <f t="shared" si="3"/>
        <v>24.895</v>
      </c>
      <c r="K15" s="62">
        <f t="shared" si="4"/>
        <v>14.644117647058824</v>
      </c>
      <c r="L15" s="83">
        <f t="shared" si="5"/>
        <v>631.3558823529412</v>
      </c>
      <c r="M15" s="86"/>
      <c r="O15" s="99">
        <f t="shared" si="6"/>
        <v>0.567</v>
      </c>
      <c r="P15" s="62">
        <f t="shared" si="7"/>
        <v>3.1410095518189447</v>
      </c>
      <c r="Q15" s="83">
        <f t="shared" si="8"/>
        <v>21.65411985023981</v>
      </c>
      <c r="S15" s="111" t="s">
        <v>68</v>
      </c>
      <c r="T15" s="119">
        <v>1</v>
      </c>
      <c r="U15" s="120">
        <v>1</v>
      </c>
      <c r="W15" s="162">
        <v>15</v>
      </c>
      <c r="X15" s="6">
        <f t="shared" si="0"/>
        <v>0.42962080610862796</v>
      </c>
      <c r="Y15" s="128">
        <f t="shared" si="1"/>
        <v>0.2864138707390853</v>
      </c>
    </row>
    <row r="16" spans="2:25" ht="12.75">
      <c r="B16" s="22"/>
      <c r="C16" s="34"/>
      <c r="D16" s="23"/>
      <c r="E16" s="32">
        <v>25</v>
      </c>
      <c r="F16" s="33">
        <v>0.388</v>
      </c>
      <c r="I16" s="82">
        <f t="shared" si="2"/>
        <v>172.35</v>
      </c>
      <c r="J16" s="62">
        <f t="shared" si="3"/>
        <v>62.2375</v>
      </c>
      <c r="K16" s="62">
        <f t="shared" si="4"/>
        <v>36.61029411764706</v>
      </c>
      <c r="L16" s="83">
        <f t="shared" si="5"/>
        <v>609.3897058823529</v>
      </c>
      <c r="M16" s="86"/>
      <c r="O16" s="99">
        <f t="shared" si="6"/>
        <v>0.338</v>
      </c>
      <c r="P16" s="62">
        <f t="shared" si="7"/>
        <v>7.852523879547363</v>
      </c>
      <c r="Q16" s="83">
        <f t="shared" si="8"/>
        <v>54.135299625599515</v>
      </c>
      <c r="S16" s="112"/>
      <c r="T16" s="112"/>
      <c r="U16" s="113"/>
      <c r="W16" s="162">
        <v>20</v>
      </c>
      <c r="X16" s="6">
        <f t="shared" si="0"/>
        <v>0.3800962169014688</v>
      </c>
      <c r="Y16" s="128">
        <f t="shared" si="1"/>
        <v>0.25339747793431255</v>
      </c>
    </row>
    <row r="17" spans="2:25" ht="13.5" thickBot="1">
      <c r="B17" s="22"/>
      <c r="C17" s="34"/>
      <c r="D17" s="23"/>
      <c r="E17" s="32">
        <v>50</v>
      </c>
      <c r="F17" s="33">
        <v>0.29</v>
      </c>
      <c r="I17" s="82">
        <f t="shared" si="2"/>
        <v>344.7</v>
      </c>
      <c r="J17" s="62">
        <f t="shared" si="3"/>
        <v>124.475</v>
      </c>
      <c r="K17" s="62">
        <f t="shared" si="4"/>
        <v>73.22058823529412</v>
      </c>
      <c r="L17" s="83">
        <f t="shared" si="5"/>
        <v>572.7794117647059</v>
      </c>
      <c r="M17" s="86"/>
      <c r="O17" s="99">
        <f t="shared" si="6"/>
        <v>0.24</v>
      </c>
      <c r="P17" s="62">
        <f t="shared" si="7"/>
        <v>15.705047759094725</v>
      </c>
      <c r="Q17" s="83">
        <f t="shared" si="8"/>
        <v>108.27059925119903</v>
      </c>
      <c r="S17" s="114"/>
      <c r="T17" s="121">
        <v>0.12</v>
      </c>
      <c r="U17" s="122">
        <v>0.08</v>
      </c>
      <c r="W17" s="162">
        <v>25</v>
      </c>
      <c r="X17" s="6">
        <f t="shared" si="0"/>
        <v>0.35089925565343505</v>
      </c>
      <c r="Y17" s="128">
        <f t="shared" si="1"/>
        <v>0.23393283710229004</v>
      </c>
    </row>
    <row r="18" spans="2:25" ht="13.5" thickTop="1">
      <c r="B18" s="22"/>
      <c r="C18" s="34"/>
      <c r="D18" s="23"/>
      <c r="E18" s="32">
        <v>125</v>
      </c>
      <c r="F18" s="33">
        <v>0.239</v>
      </c>
      <c r="I18" s="82">
        <f t="shared" si="2"/>
        <v>861.75</v>
      </c>
      <c r="J18" s="62">
        <f t="shared" si="3"/>
        <v>311.1875</v>
      </c>
      <c r="K18" s="62">
        <f t="shared" si="4"/>
        <v>183.0514705882353</v>
      </c>
      <c r="L18" s="83">
        <f t="shared" si="5"/>
        <v>462.9485294117647</v>
      </c>
      <c r="M18" s="86"/>
      <c r="O18" s="99">
        <f t="shared" si="6"/>
        <v>0.189</v>
      </c>
      <c r="P18" s="62">
        <f t="shared" si="7"/>
        <v>39.26261939773681</v>
      </c>
      <c r="Q18" s="83">
        <f t="shared" si="8"/>
        <v>270.6764981279976</v>
      </c>
      <c r="W18" s="162">
        <v>25</v>
      </c>
      <c r="X18" s="6">
        <f t="shared" si="0"/>
        <v>0.35089925565343505</v>
      </c>
      <c r="Y18" s="128">
        <f t="shared" si="1"/>
        <v>0.23393283710229004</v>
      </c>
    </row>
    <row r="19" spans="2:25" ht="12.75">
      <c r="B19" s="22"/>
      <c r="C19" s="34"/>
      <c r="D19" s="23"/>
      <c r="E19" s="32">
        <v>200</v>
      </c>
      <c r="F19" s="33">
        <v>0.216</v>
      </c>
      <c r="I19" s="82">
        <f t="shared" si="2"/>
        <v>1378.8</v>
      </c>
      <c r="J19" s="62">
        <f t="shared" si="3"/>
        <v>497.9</v>
      </c>
      <c r="K19" s="62">
        <f t="shared" si="4"/>
        <v>292.88235294117646</v>
      </c>
      <c r="L19" s="83">
        <f t="shared" si="5"/>
        <v>353.11764705882354</v>
      </c>
      <c r="M19" s="86"/>
      <c r="O19" s="99">
        <f t="shared" si="6"/>
        <v>0.16599999999999998</v>
      </c>
      <c r="P19" s="62">
        <f t="shared" si="7"/>
        <v>62.8201910363789</v>
      </c>
      <c r="Q19" s="83">
        <f t="shared" si="8"/>
        <v>433.0823970047961</v>
      </c>
      <c r="W19" s="162">
        <v>30</v>
      </c>
      <c r="X19" s="6">
        <f t="shared" si="0"/>
        <v>0.3312854801910609</v>
      </c>
      <c r="Y19" s="128">
        <f t="shared" si="1"/>
        <v>0.22085698679404062</v>
      </c>
    </row>
    <row r="20" spans="2:25" ht="12.75">
      <c r="B20" s="22"/>
      <c r="C20" s="34"/>
      <c r="D20" s="23"/>
      <c r="E20" s="23"/>
      <c r="F20" s="24"/>
      <c r="I20" s="84"/>
      <c r="J20" s="85"/>
      <c r="K20" s="85"/>
      <c r="L20" s="86"/>
      <c r="M20" s="86"/>
      <c r="O20" s="100"/>
      <c r="P20" s="101"/>
      <c r="Q20" s="102"/>
      <c r="W20" s="162">
        <v>40</v>
      </c>
      <c r="X20" s="6">
        <f t="shared" si="0"/>
        <v>0.3060615632029425</v>
      </c>
      <c r="Y20" s="128">
        <f t="shared" si="1"/>
        <v>0.204041042135295</v>
      </c>
    </row>
    <row r="21" spans="2:25" ht="12.75">
      <c r="B21" s="22"/>
      <c r="C21" s="34"/>
      <c r="D21" s="23"/>
      <c r="E21" s="23"/>
      <c r="F21" s="24"/>
      <c r="H21" s="9"/>
      <c r="I21" s="87" t="s">
        <v>49</v>
      </c>
      <c r="J21" s="69"/>
      <c r="K21" s="72" t="s">
        <v>67</v>
      </c>
      <c r="L21" s="88" t="s">
        <v>25</v>
      </c>
      <c r="M21" s="164"/>
      <c r="O21" s="103"/>
      <c r="P21" s="85"/>
      <c r="Q21" s="86"/>
      <c r="W21" s="162">
        <v>50</v>
      </c>
      <c r="X21" s="15">
        <f t="shared" si="0"/>
        <v>0.2901446546874831</v>
      </c>
      <c r="Y21" s="129">
        <f t="shared" si="1"/>
        <v>0.19342976979165538</v>
      </c>
    </row>
    <row r="22" spans="2:25" ht="12.75">
      <c r="B22" s="25" t="s">
        <v>6</v>
      </c>
      <c r="C22" s="26" t="s">
        <v>7</v>
      </c>
      <c r="D22" s="23"/>
      <c r="E22" s="27" t="s">
        <v>0</v>
      </c>
      <c r="F22" s="28"/>
      <c r="I22" s="78"/>
      <c r="J22" s="71"/>
      <c r="K22" s="70" t="s">
        <v>66</v>
      </c>
      <c r="L22" s="79"/>
      <c r="M22" s="164"/>
      <c r="O22" s="103"/>
      <c r="P22" s="85"/>
      <c r="Q22" s="86"/>
      <c r="W22" s="162">
        <v>70</v>
      </c>
      <c r="X22" s="15">
        <f t="shared" si="0"/>
        <v>0.270549932163923</v>
      </c>
      <c r="Y22" s="129">
        <f t="shared" si="1"/>
        <v>0.18036662144261534</v>
      </c>
    </row>
    <row r="23" spans="2:25" ht="12.75">
      <c r="B23" s="25" t="s">
        <v>5</v>
      </c>
      <c r="C23" s="39">
        <v>4</v>
      </c>
      <c r="D23" s="23"/>
      <c r="E23" s="30" t="s">
        <v>1</v>
      </c>
      <c r="F23" s="31"/>
      <c r="I23" s="80" t="s">
        <v>22</v>
      </c>
      <c r="J23" s="7" t="s">
        <v>23</v>
      </c>
      <c r="K23" s="73" t="s">
        <v>50</v>
      </c>
      <c r="L23" s="81" t="s">
        <v>24</v>
      </c>
      <c r="M23" s="164"/>
      <c r="O23" s="104"/>
      <c r="P23" s="105"/>
      <c r="Q23" s="106"/>
      <c r="W23" s="162">
        <v>100</v>
      </c>
      <c r="X23" s="15">
        <f t="shared" si="0"/>
        <v>0.25404000199352095</v>
      </c>
      <c r="Y23" s="129">
        <f t="shared" si="1"/>
        <v>0.169360001329014</v>
      </c>
    </row>
    <row r="24" spans="2:25" ht="12.75">
      <c r="B24" s="25" t="s">
        <v>3</v>
      </c>
      <c r="C24" s="29">
        <f>0.179</f>
        <v>0.179</v>
      </c>
      <c r="D24" s="23"/>
      <c r="E24" s="32">
        <v>3</v>
      </c>
      <c r="F24" s="33">
        <v>0.73</v>
      </c>
      <c r="I24" s="82">
        <f aca="true" t="shared" si="9" ref="I24:I29">6.894*E24</f>
        <v>20.682000000000002</v>
      </c>
      <c r="J24" s="62">
        <f aca="true" t="shared" si="10" ref="J24:J29">I24*(K$9/K$8)</f>
        <v>7.468500000000001</v>
      </c>
      <c r="K24" s="62">
        <f aca="true" t="shared" si="11" ref="K24:K29">J24/1.7</f>
        <v>4.393235294117647</v>
      </c>
      <c r="L24" s="83">
        <f aca="true" t="shared" si="12" ref="L24:L29">J$5-K24</f>
        <v>641.6067647058824</v>
      </c>
      <c r="M24" s="86"/>
      <c r="O24" s="99">
        <f aca="true" t="shared" si="13" ref="O24:O29">F24-P$10</f>
        <v>0.6799999999999999</v>
      </c>
      <c r="P24" s="62">
        <f aca="true" t="shared" si="14" ref="P24:P29">E24*((C$25/C$24)^0.5)/K$8</f>
        <v>1.64204343482058</v>
      </c>
      <c r="Q24" s="83">
        <f aca="true" t="shared" si="15" ref="Q24:Q29">J24*((C$15/C$14)^0.5)/K$9</f>
        <v>6.496235955071943</v>
      </c>
      <c r="W24" s="162">
        <v>150</v>
      </c>
      <c r="X24" s="15">
        <f t="shared" si="0"/>
        <v>0.23908068024148735</v>
      </c>
      <c r="Y24" s="129">
        <f t="shared" si="1"/>
        <v>0.15938712016099157</v>
      </c>
    </row>
    <row r="25" spans="2:25" ht="12.75">
      <c r="B25" s="25" t="s">
        <v>4</v>
      </c>
      <c r="C25" s="29">
        <v>278</v>
      </c>
      <c r="D25" s="23"/>
      <c r="E25" s="32">
        <v>10</v>
      </c>
      <c r="F25" s="33">
        <v>0.43</v>
      </c>
      <c r="I25" s="82">
        <f t="shared" si="9"/>
        <v>68.94</v>
      </c>
      <c r="J25" s="62">
        <f t="shared" si="10"/>
        <v>24.895</v>
      </c>
      <c r="K25" s="62">
        <f t="shared" si="11"/>
        <v>14.644117647058824</v>
      </c>
      <c r="L25" s="83">
        <f t="shared" si="12"/>
        <v>631.3558823529412</v>
      </c>
      <c r="M25" s="86"/>
      <c r="O25" s="99">
        <f t="shared" si="13"/>
        <v>0.38</v>
      </c>
      <c r="P25" s="62">
        <f t="shared" si="14"/>
        <v>5.4734781160686</v>
      </c>
      <c r="Q25" s="83">
        <f t="shared" si="15"/>
        <v>21.65411985023981</v>
      </c>
      <c r="W25" s="162">
        <v>200</v>
      </c>
      <c r="X25" s="15">
        <f t="shared" si="0"/>
        <v>0.23029790899362934</v>
      </c>
      <c r="Y25" s="129">
        <f t="shared" si="1"/>
        <v>0.15353193932908624</v>
      </c>
    </row>
    <row r="26" spans="2:25" ht="12.75">
      <c r="B26" s="22"/>
      <c r="C26" s="23"/>
      <c r="D26" s="23"/>
      <c r="E26" s="32">
        <v>25</v>
      </c>
      <c r="F26" s="33">
        <v>0.282</v>
      </c>
      <c r="I26" s="82">
        <f t="shared" si="9"/>
        <v>172.35</v>
      </c>
      <c r="J26" s="62">
        <f t="shared" si="10"/>
        <v>62.2375</v>
      </c>
      <c r="K26" s="62">
        <f t="shared" si="11"/>
        <v>36.61029411764706</v>
      </c>
      <c r="L26" s="83">
        <f t="shared" si="12"/>
        <v>609.3897058823529</v>
      </c>
      <c r="M26" s="86"/>
      <c r="O26" s="99">
        <f t="shared" si="13"/>
        <v>0.23199999999999998</v>
      </c>
      <c r="P26" s="62">
        <f t="shared" si="14"/>
        <v>13.6836952901715</v>
      </c>
      <c r="Q26" s="83">
        <f t="shared" si="15"/>
        <v>54.135299625599515</v>
      </c>
      <c r="W26" s="162">
        <v>250</v>
      </c>
      <c r="X26" s="15">
        <f t="shared" si="0"/>
        <v>0.22430991835764794</v>
      </c>
      <c r="Y26" s="129">
        <f t="shared" si="1"/>
        <v>0.14953994557176528</v>
      </c>
    </row>
    <row r="27" spans="2:25" ht="13.5" thickBot="1">
      <c r="B27" s="22"/>
      <c r="C27" s="23"/>
      <c r="D27" s="23"/>
      <c r="E27" s="32">
        <v>50</v>
      </c>
      <c r="F27" s="33">
        <v>0.214</v>
      </c>
      <c r="I27" s="82">
        <f t="shared" si="9"/>
        <v>344.7</v>
      </c>
      <c r="J27" s="62">
        <f t="shared" si="10"/>
        <v>124.475</v>
      </c>
      <c r="K27" s="62">
        <f t="shared" si="11"/>
        <v>73.22058823529412</v>
      </c>
      <c r="L27" s="83">
        <f t="shared" si="12"/>
        <v>572.7794117647059</v>
      </c>
      <c r="M27" s="86"/>
      <c r="O27" s="99">
        <f t="shared" si="13"/>
        <v>0.16399999999999998</v>
      </c>
      <c r="P27" s="62">
        <f t="shared" si="14"/>
        <v>27.367390580343</v>
      </c>
      <c r="Q27" s="83">
        <f t="shared" si="15"/>
        <v>108.27059925119903</v>
      </c>
      <c r="W27" s="163">
        <v>300</v>
      </c>
      <c r="X27" s="130">
        <f t="shared" si="0"/>
        <v>0.2198693168877723</v>
      </c>
      <c r="Y27" s="131">
        <f t="shared" si="1"/>
        <v>0.14657954459184822</v>
      </c>
    </row>
    <row r="28" spans="2:17" ht="13.5" thickTop="1">
      <c r="B28" s="22"/>
      <c r="C28" s="23"/>
      <c r="D28" s="23"/>
      <c r="E28" s="32">
        <v>125</v>
      </c>
      <c r="F28" s="33">
        <v>0.176</v>
      </c>
      <c r="I28" s="82">
        <f t="shared" si="9"/>
        <v>861.75</v>
      </c>
      <c r="J28" s="62">
        <f t="shared" si="10"/>
        <v>311.1875</v>
      </c>
      <c r="K28" s="62">
        <f t="shared" si="11"/>
        <v>183.0514705882353</v>
      </c>
      <c r="L28" s="83">
        <f t="shared" si="12"/>
        <v>462.9485294117647</v>
      </c>
      <c r="M28" s="86"/>
      <c r="O28" s="99">
        <f t="shared" si="13"/>
        <v>0.126</v>
      </c>
      <c r="P28" s="62">
        <f t="shared" si="14"/>
        <v>68.4184764508575</v>
      </c>
      <c r="Q28" s="83">
        <f t="shared" si="15"/>
        <v>270.6764981279976</v>
      </c>
    </row>
    <row r="29" spans="2:17" ht="13.5" thickBot="1">
      <c r="B29" s="35"/>
      <c r="C29" s="36"/>
      <c r="D29" s="36"/>
      <c r="E29" s="37">
        <v>200</v>
      </c>
      <c r="F29" s="38">
        <v>0.144</v>
      </c>
      <c r="I29" s="89">
        <f t="shared" si="9"/>
        <v>1378.8</v>
      </c>
      <c r="J29" s="90">
        <f t="shared" si="10"/>
        <v>497.9</v>
      </c>
      <c r="K29" s="90">
        <f t="shared" si="11"/>
        <v>292.88235294117646</v>
      </c>
      <c r="L29" s="91">
        <f t="shared" si="12"/>
        <v>353.11764705882354</v>
      </c>
      <c r="M29" s="86"/>
      <c r="O29" s="107">
        <f t="shared" si="13"/>
        <v>0.09399999999999999</v>
      </c>
      <c r="P29" s="90">
        <f t="shared" si="14"/>
        <v>109.469562321372</v>
      </c>
      <c r="Q29" s="91">
        <f t="shared" si="15"/>
        <v>433.0823970047961</v>
      </c>
    </row>
    <row r="30" spans="2:21" ht="13.5" thickTop="1">
      <c r="B30" s="10"/>
      <c r="C30" s="10"/>
      <c r="D30" s="17"/>
      <c r="E30" s="17"/>
      <c r="F30" s="19"/>
      <c r="M30" s="155"/>
      <c r="U30" s="2"/>
    </row>
    <row r="31" spans="2:21" ht="12.75">
      <c r="B31" s="10"/>
      <c r="C31" s="10"/>
      <c r="M31" s="155"/>
      <c r="U31" s="2"/>
    </row>
    <row r="32" spans="2:21" ht="12.75">
      <c r="B32" s="10"/>
      <c r="C32" s="10"/>
      <c r="D32" s="10"/>
      <c r="E32" s="11"/>
      <c r="F32" s="13"/>
      <c r="G32" s="10"/>
      <c r="H32" s="10"/>
      <c r="I32" s="10"/>
      <c r="J32" s="10"/>
      <c r="K32" s="10"/>
      <c r="M32" s="155"/>
      <c r="U32" s="2"/>
    </row>
    <row r="33" spans="2:21" ht="12.75">
      <c r="B33" s="10"/>
      <c r="C33" s="10"/>
      <c r="D33" s="10"/>
      <c r="E33" s="11"/>
      <c r="F33" s="13"/>
      <c r="G33" s="10"/>
      <c r="H33" s="10"/>
      <c r="I33" s="10"/>
      <c r="J33" s="10"/>
      <c r="K33" s="10"/>
      <c r="M33" s="155"/>
      <c r="U33" s="2"/>
    </row>
    <row r="34" spans="2:21" ht="12.75">
      <c r="B34" s="10"/>
      <c r="C34" s="10"/>
      <c r="D34" s="10"/>
      <c r="E34" s="10"/>
      <c r="F34" s="14"/>
      <c r="G34" s="10"/>
      <c r="H34" s="10"/>
      <c r="I34" s="10"/>
      <c r="J34" s="10"/>
      <c r="K34" s="10"/>
      <c r="M34" s="155"/>
      <c r="U34" s="2"/>
    </row>
    <row r="35" spans="2:21" ht="12.75">
      <c r="B35" s="10"/>
      <c r="C35" s="10"/>
      <c r="D35" s="10"/>
      <c r="E35" s="10"/>
      <c r="F35" s="14"/>
      <c r="G35" s="10"/>
      <c r="H35" s="10"/>
      <c r="I35" s="10"/>
      <c r="J35" s="10"/>
      <c r="K35" s="10"/>
      <c r="M35" s="155"/>
      <c r="U35" s="2"/>
    </row>
    <row r="36" spans="2:21" ht="12.75">
      <c r="B36" s="10"/>
      <c r="C36" s="10"/>
      <c r="D36" s="10"/>
      <c r="E36" s="10"/>
      <c r="F36" s="14"/>
      <c r="G36" s="10"/>
      <c r="H36" s="10"/>
      <c r="I36" s="10"/>
      <c r="J36" s="10"/>
      <c r="K36" s="10"/>
      <c r="M36" s="155"/>
      <c r="U36" s="2"/>
    </row>
    <row r="37" spans="2:21" ht="12.75">
      <c r="B37" s="10"/>
      <c r="C37" s="10"/>
      <c r="D37" s="10"/>
      <c r="E37" s="10"/>
      <c r="F37" s="14"/>
      <c r="G37" s="10"/>
      <c r="H37" s="10"/>
      <c r="I37" s="10"/>
      <c r="J37" s="10"/>
      <c r="K37" s="10"/>
      <c r="M37" s="155"/>
      <c r="U37" s="2"/>
    </row>
    <row r="38" spans="2:21" ht="12.75">
      <c r="B38" s="10"/>
      <c r="C38" s="10"/>
      <c r="D38" s="10"/>
      <c r="E38" s="10"/>
      <c r="F38" s="14"/>
      <c r="G38" s="10"/>
      <c r="H38" s="10"/>
      <c r="I38" s="10"/>
      <c r="J38" s="10"/>
      <c r="K38" s="10"/>
      <c r="M38" s="155"/>
      <c r="U38" s="2"/>
    </row>
    <row r="39" spans="2:21" ht="12.75">
      <c r="B39" s="10"/>
      <c r="C39" s="10"/>
      <c r="D39" s="10"/>
      <c r="E39" s="10"/>
      <c r="F39" s="14"/>
      <c r="G39" s="10"/>
      <c r="H39" s="10"/>
      <c r="I39" s="10"/>
      <c r="J39" s="10"/>
      <c r="K39" s="10"/>
      <c r="M39" s="155"/>
      <c r="U39" s="2"/>
    </row>
    <row r="40" ht="12.75">
      <c r="M40" s="155"/>
    </row>
    <row r="41" ht="12.75">
      <c r="M41" s="155"/>
    </row>
    <row r="42" ht="12.75">
      <c r="M42" s="155"/>
    </row>
    <row r="43" ht="12.75">
      <c r="M43" s="155"/>
    </row>
    <row r="44" ht="12.75">
      <c r="M44" s="155"/>
    </row>
    <row r="45" ht="12.75">
      <c r="M45" s="155"/>
    </row>
    <row r="46" ht="12.75">
      <c r="M46" s="155"/>
    </row>
    <row r="47" ht="12.75">
      <c r="M47" s="155"/>
    </row>
    <row r="48" ht="12.75">
      <c r="M48" s="155"/>
    </row>
    <row r="49" ht="12.75">
      <c r="M49" s="155"/>
    </row>
    <row r="50" ht="12.75">
      <c r="M50" s="155"/>
    </row>
    <row r="51" ht="12.75">
      <c r="M51" s="155"/>
    </row>
    <row r="52" ht="12.75">
      <c r="M52" s="155"/>
    </row>
    <row r="53" ht="12.75">
      <c r="M53" s="155"/>
    </row>
    <row r="54" ht="12.75">
      <c r="M54" s="155"/>
    </row>
    <row r="55" ht="12.75">
      <c r="M55" s="155"/>
    </row>
    <row r="56" spans="13:23" ht="12.75">
      <c r="M56" s="155"/>
      <c r="W56" s="16"/>
    </row>
    <row r="57" ht="12.75">
      <c r="M57" s="155"/>
    </row>
    <row r="58" ht="12.75">
      <c r="M58" s="155"/>
    </row>
    <row r="59" ht="12.75">
      <c r="M59" s="155"/>
    </row>
    <row r="60" ht="12.75">
      <c r="M60" s="155"/>
    </row>
    <row r="61" ht="12.75">
      <c r="M61" s="155"/>
    </row>
    <row r="62" ht="12.75">
      <c r="M62" s="155"/>
    </row>
    <row r="63" ht="12.75">
      <c r="M63" s="155"/>
    </row>
    <row r="64" ht="12.75">
      <c r="M64" s="155"/>
    </row>
  </sheetData>
  <printOptions/>
  <pageMargins left="0.75" right="0.75" top="1" bottom="1" header="0.4921259845" footer="0.4921259845"/>
  <pageSetup horizontalDpi="1200" verticalDpi="1200" orientation="portrait" paperSize="9" r:id="rId8"/>
  <drawing r:id="rId7"/>
  <legacyDrawing r:id="rId6"/>
  <oleObjects>
    <oleObject progId="Equation.3" shapeId="744427" r:id="rId1"/>
    <oleObject progId="Equation.3" shapeId="744431" r:id="rId2"/>
    <oleObject progId="Equation.3" shapeId="928629" r:id="rId3"/>
    <oleObject progId="Equation.3" shapeId="958138" r:id="rId4"/>
    <oleObject progId="Equation.3" shapeId="959292" r:id="rId5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C44"/>
  <sheetViews>
    <sheetView tabSelected="1" workbookViewId="0" topLeftCell="A1">
      <selection activeCell="U31" sqref="U31"/>
    </sheetView>
  </sheetViews>
  <sheetFormatPr defaultColWidth="11.421875" defaultRowHeight="12.75"/>
  <cols>
    <col min="1" max="20" width="11.7109375" style="0" customWidth="1"/>
  </cols>
  <sheetData>
    <row r="1" ht="15.75">
      <c r="A1" s="18" t="s">
        <v>56</v>
      </c>
    </row>
    <row r="2" ht="13.5" thickBot="1">
      <c r="B2" s="4"/>
    </row>
    <row r="3" spans="2:29" ht="13.5" thickTop="1">
      <c r="B3" s="153" t="s">
        <v>58</v>
      </c>
      <c r="C3" s="125"/>
      <c r="D3" s="125"/>
      <c r="E3" s="125"/>
      <c r="F3" s="125"/>
      <c r="G3" s="125"/>
      <c r="H3" s="125"/>
      <c r="I3" s="125"/>
      <c r="J3" s="125"/>
      <c r="K3" s="125"/>
      <c r="L3" s="154" t="s">
        <v>77</v>
      </c>
      <c r="M3" s="125"/>
      <c r="N3" s="125"/>
      <c r="O3" s="125"/>
      <c r="P3" s="125"/>
      <c r="Q3" s="126"/>
      <c r="AB3" t="s">
        <v>59</v>
      </c>
      <c r="AC3" t="s">
        <v>17</v>
      </c>
    </row>
    <row r="4" spans="2:29" ht="12.75">
      <c r="B4" s="151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155"/>
      <c r="AB4">
        <v>0.02</v>
      </c>
      <c r="AC4">
        <f>1/(AB4^1.958)</f>
        <v>2121.2080592290577</v>
      </c>
    </row>
    <row r="5" spans="2:29" ht="12.75">
      <c r="B5" s="109" t="s">
        <v>57</v>
      </c>
      <c r="C5" s="10"/>
      <c r="D5" s="10"/>
      <c r="E5" s="8"/>
      <c r="F5" s="8"/>
      <c r="G5" s="8"/>
      <c r="H5" s="8"/>
      <c r="I5" s="8"/>
      <c r="J5" s="8"/>
      <c r="K5" s="8"/>
      <c r="L5" s="151"/>
      <c r="M5" s="8"/>
      <c r="N5" s="8"/>
      <c r="O5" s="8"/>
      <c r="P5" s="8"/>
      <c r="Q5" s="155"/>
      <c r="AB5">
        <v>0.1</v>
      </c>
      <c r="AC5">
        <f>1/(AB5^1.958)</f>
        <v>90.78205301781853</v>
      </c>
    </row>
    <row r="6" spans="2:29" ht="15">
      <c r="B6" s="109" t="s">
        <v>75</v>
      </c>
      <c r="C6" s="10"/>
      <c r="D6" s="10"/>
      <c r="E6" s="8"/>
      <c r="F6" s="8"/>
      <c r="G6" s="8"/>
      <c r="H6" s="8"/>
      <c r="I6" s="8"/>
      <c r="J6" s="8"/>
      <c r="K6" s="8"/>
      <c r="L6" s="152" t="s">
        <v>60</v>
      </c>
      <c r="M6" s="10" t="s">
        <v>57</v>
      </c>
      <c r="N6" s="156"/>
      <c r="O6" s="8"/>
      <c r="P6" s="8"/>
      <c r="Q6" s="155"/>
      <c r="AB6">
        <v>1</v>
      </c>
      <c r="AC6">
        <f>1/(AB6^1.958)</f>
        <v>1</v>
      </c>
    </row>
    <row r="7" spans="2:17" ht="15.75" thickBot="1">
      <c r="B7" s="109" t="s">
        <v>76</v>
      </c>
      <c r="C7" s="10"/>
      <c r="D7" s="10"/>
      <c r="E7" s="8"/>
      <c r="F7" s="8"/>
      <c r="G7" s="8"/>
      <c r="H7" s="8"/>
      <c r="I7" s="8"/>
      <c r="J7" s="8"/>
      <c r="K7" s="8"/>
      <c r="L7" s="151"/>
      <c r="M7" s="157" t="s">
        <v>19</v>
      </c>
      <c r="N7" s="156">
        <v>0.17</v>
      </c>
      <c r="O7" s="8"/>
      <c r="P7" s="8"/>
      <c r="Q7" s="155"/>
    </row>
    <row r="8" spans="2:17" ht="14.25" thickBot="1" thickTop="1">
      <c r="B8" s="109"/>
      <c r="C8" s="10"/>
      <c r="D8" s="10"/>
      <c r="E8" s="8"/>
      <c r="F8" s="8"/>
      <c r="G8" s="8"/>
      <c r="H8" s="8"/>
      <c r="I8" s="8"/>
      <c r="J8" s="8"/>
      <c r="K8" s="8"/>
      <c r="L8" s="151"/>
      <c r="M8" s="133" t="s">
        <v>2</v>
      </c>
      <c r="N8" s="133" t="s">
        <v>18</v>
      </c>
      <c r="O8" s="8"/>
      <c r="P8" s="8"/>
      <c r="Q8" s="155"/>
    </row>
    <row r="9" spans="2:17" ht="14.25" thickBot="1" thickTop="1">
      <c r="B9" s="133" t="s">
        <v>21</v>
      </c>
      <c r="C9" s="133" t="s">
        <v>17</v>
      </c>
      <c r="D9" s="11"/>
      <c r="E9" s="137" t="s">
        <v>28</v>
      </c>
      <c r="F9" s="138" t="s">
        <v>29</v>
      </c>
      <c r="G9" s="8"/>
      <c r="H9" s="8"/>
      <c r="I9" s="8"/>
      <c r="J9" s="8"/>
      <c r="K9" s="8"/>
      <c r="L9" s="151"/>
      <c r="M9" s="145">
        <v>1</v>
      </c>
      <c r="N9" s="146">
        <v>1</v>
      </c>
      <c r="O9" s="8"/>
      <c r="P9" s="8"/>
      <c r="Q9" s="155"/>
    </row>
    <row r="10" spans="2:17" ht="13.5" thickTop="1">
      <c r="B10" s="139">
        <v>0.1</v>
      </c>
      <c r="C10" s="140">
        <v>89.3</v>
      </c>
      <c r="D10" s="10"/>
      <c r="E10" s="136">
        <f aca="true" t="shared" si="0" ref="E10:F15">LOG10(B10)</f>
        <v>-1</v>
      </c>
      <c r="F10" s="136">
        <f t="shared" si="0"/>
        <v>1.9508514588885464</v>
      </c>
      <c r="G10" s="8"/>
      <c r="H10" s="8"/>
      <c r="I10" s="8"/>
      <c r="J10" s="8"/>
      <c r="K10" s="8"/>
      <c r="L10" s="151"/>
      <c r="M10" s="147">
        <v>0.8</v>
      </c>
      <c r="N10" s="148">
        <v>1.6116</v>
      </c>
      <c r="O10" s="8"/>
      <c r="P10" s="8"/>
      <c r="Q10" s="155"/>
    </row>
    <row r="11" spans="2:17" ht="12.75">
      <c r="B11" s="141">
        <v>0.15</v>
      </c>
      <c r="C11" s="142">
        <v>44</v>
      </c>
      <c r="D11" s="10"/>
      <c r="E11" s="134">
        <f t="shared" si="0"/>
        <v>-0.8239087409443188</v>
      </c>
      <c r="F11" s="134">
        <f t="shared" si="0"/>
        <v>1.6434526764861874</v>
      </c>
      <c r="G11" s="8"/>
      <c r="H11" s="8"/>
      <c r="I11" s="8"/>
      <c r="J11" s="8"/>
      <c r="K11" s="8"/>
      <c r="L11" s="151"/>
      <c r="M11" s="147">
        <v>0.6</v>
      </c>
      <c r="N11" s="148">
        <v>2.9556</v>
      </c>
      <c r="O11" s="8"/>
      <c r="P11" s="8"/>
      <c r="Q11" s="155"/>
    </row>
    <row r="12" spans="2:17" ht="12.75">
      <c r="B12" s="141">
        <v>0.17</v>
      </c>
      <c r="C12" s="142">
        <v>33.4</v>
      </c>
      <c r="D12" s="10"/>
      <c r="E12" s="134">
        <f t="shared" si="0"/>
        <v>-0.769551078621726</v>
      </c>
      <c r="F12" s="134">
        <f t="shared" si="0"/>
        <v>1.5237464668115646</v>
      </c>
      <c r="G12" s="8"/>
      <c r="H12" s="8"/>
      <c r="I12" s="8"/>
      <c r="J12" s="8"/>
      <c r="K12" s="8"/>
      <c r="L12" s="151"/>
      <c r="M12" s="147">
        <v>0.4</v>
      </c>
      <c r="N12" s="148">
        <v>8.056</v>
      </c>
      <c r="O12" s="8"/>
      <c r="P12" s="8"/>
      <c r="Q12" s="155"/>
    </row>
    <row r="13" spans="2:17" ht="12.75">
      <c r="B13" s="141">
        <v>0.08</v>
      </c>
      <c r="C13" s="142">
        <v>133.4</v>
      </c>
      <c r="D13" s="10"/>
      <c r="E13" s="134">
        <f t="shared" si="0"/>
        <v>-1.0969100130080565</v>
      </c>
      <c r="F13" s="134">
        <f t="shared" si="0"/>
        <v>2.1251558295805304</v>
      </c>
      <c r="G13" s="8"/>
      <c r="H13" s="8"/>
      <c r="I13" s="8"/>
      <c r="J13" s="8"/>
      <c r="K13" s="8"/>
      <c r="L13" s="151"/>
      <c r="M13" s="147">
        <v>0.35</v>
      </c>
      <c r="N13" s="148">
        <v>10.15</v>
      </c>
      <c r="O13" s="8"/>
      <c r="P13" s="8"/>
      <c r="Q13" s="155"/>
    </row>
    <row r="14" spans="2:17" ht="12.75">
      <c r="B14" s="141">
        <v>0.14</v>
      </c>
      <c r="C14" s="142">
        <v>43.3</v>
      </c>
      <c r="D14" s="10"/>
      <c r="E14" s="134">
        <f t="shared" si="0"/>
        <v>-0.8538719643217619</v>
      </c>
      <c r="F14" s="134">
        <f t="shared" si="0"/>
        <v>1.6364878963533653</v>
      </c>
      <c r="G14" s="8"/>
      <c r="H14" s="8"/>
      <c r="I14" s="8"/>
      <c r="J14" s="8"/>
      <c r="K14" s="8"/>
      <c r="L14" s="151"/>
      <c r="M14" s="147">
        <v>0.3</v>
      </c>
      <c r="N14" s="148">
        <v>12.89</v>
      </c>
      <c r="O14" s="8"/>
      <c r="P14" s="8"/>
      <c r="Q14" s="155"/>
    </row>
    <row r="15" spans="2:17" ht="13.5" thickBot="1">
      <c r="B15" s="143">
        <v>0.13</v>
      </c>
      <c r="C15" s="144">
        <v>58.2</v>
      </c>
      <c r="D15" s="10"/>
      <c r="E15" s="135">
        <f t="shared" si="0"/>
        <v>-0.8860566476931632</v>
      </c>
      <c r="F15" s="135">
        <f t="shared" si="0"/>
        <v>1.7649229846498886</v>
      </c>
      <c r="G15" s="8"/>
      <c r="H15" s="8"/>
      <c r="I15" s="8"/>
      <c r="J15" s="8"/>
      <c r="K15" s="8"/>
      <c r="L15" s="151"/>
      <c r="M15" s="149">
        <v>0.28</v>
      </c>
      <c r="N15" s="150">
        <v>16.2</v>
      </c>
      <c r="O15" s="8"/>
      <c r="P15" s="8"/>
      <c r="Q15" s="155"/>
    </row>
    <row r="16" spans="2:17" ht="13.5" thickTop="1">
      <c r="B16" s="109"/>
      <c r="C16" s="10"/>
      <c r="D16" s="10"/>
      <c r="E16" s="8"/>
      <c r="F16" s="8"/>
      <c r="G16" s="8"/>
      <c r="H16" s="8"/>
      <c r="I16" s="8"/>
      <c r="J16" s="8"/>
      <c r="K16" s="8"/>
      <c r="L16" s="151"/>
      <c r="M16" s="8"/>
      <c r="N16" s="8"/>
      <c r="O16" s="8"/>
      <c r="P16" s="8"/>
      <c r="Q16" s="155"/>
    </row>
    <row r="17" spans="2:17" ht="12.75">
      <c r="B17" s="109"/>
      <c r="C17" s="10"/>
      <c r="D17" s="10"/>
      <c r="E17" s="8"/>
      <c r="F17" s="8"/>
      <c r="G17" s="8"/>
      <c r="H17" s="8"/>
      <c r="I17" s="8"/>
      <c r="J17" s="8"/>
      <c r="K17" s="8"/>
      <c r="L17" s="151"/>
      <c r="M17" s="8"/>
      <c r="N17" s="8"/>
      <c r="O17" s="8"/>
      <c r="P17" s="8"/>
      <c r="Q17" s="155"/>
    </row>
    <row r="18" spans="2:17" ht="12.75">
      <c r="B18" s="151"/>
      <c r="C18" s="8"/>
      <c r="D18" s="8"/>
      <c r="E18" s="8"/>
      <c r="F18" s="8"/>
      <c r="G18" s="8"/>
      <c r="H18" s="8"/>
      <c r="I18" s="8"/>
      <c r="J18" s="8"/>
      <c r="K18" s="8"/>
      <c r="L18" s="151"/>
      <c r="M18" s="132"/>
      <c r="N18" s="8"/>
      <c r="O18" s="8"/>
      <c r="P18" s="8"/>
      <c r="Q18" s="155"/>
    </row>
    <row r="19" spans="2:17" ht="12.75">
      <c r="B19" s="151"/>
      <c r="C19" s="8"/>
      <c r="D19" s="8"/>
      <c r="E19" s="8"/>
      <c r="F19" s="8"/>
      <c r="G19" s="8"/>
      <c r="H19" s="8"/>
      <c r="I19" s="8"/>
      <c r="J19" s="8"/>
      <c r="K19" s="8"/>
      <c r="L19" s="151"/>
      <c r="M19" s="8"/>
      <c r="N19" s="8"/>
      <c r="O19" s="8"/>
      <c r="P19" s="8"/>
      <c r="Q19" s="155"/>
    </row>
    <row r="20" spans="2:17" ht="12.75">
      <c r="B20" s="151"/>
      <c r="C20" s="8"/>
      <c r="D20" s="8"/>
      <c r="E20" s="8"/>
      <c r="F20" s="8"/>
      <c r="G20" s="8"/>
      <c r="H20" s="8"/>
      <c r="I20" s="8"/>
      <c r="J20" s="8"/>
      <c r="K20" s="8"/>
      <c r="L20" s="151"/>
      <c r="M20" s="8"/>
      <c r="N20" s="8"/>
      <c r="O20" s="8"/>
      <c r="P20" s="8"/>
      <c r="Q20" s="155"/>
    </row>
    <row r="21" spans="2:17" ht="12.75">
      <c r="B21" s="151"/>
      <c r="C21" s="8"/>
      <c r="D21" s="8"/>
      <c r="E21" s="8"/>
      <c r="F21" s="8"/>
      <c r="G21" s="8"/>
      <c r="H21" s="8"/>
      <c r="I21" s="8"/>
      <c r="J21" s="8"/>
      <c r="K21" s="8"/>
      <c r="L21" s="151"/>
      <c r="M21" s="8"/>
      <c r="N21" s="8"/>
      <c r="O21" s="8"/>
      <c r="P21" s="8"/>
      <c r="Q21" s="155"/>
    </row>
    <row r="22" spans="2:17" ht="12.75">
      <c r="B22" s="151"/>
      <c r="C22" s="8"/>
      <c r="D22" s="8"/>
      <c r="E22" s="8"/>
      <c r="F22" s="8"/>
      <c r="G22" s="8"/>
      <c r="H22" s="8"/>
      <c r="I22" s="8"/>
      <c r="J22" s="8"/>
      <c r="K22" s="8"/>
      <c r="L22" s="151"/>
      <c r="M22" s="8"/>
      <c r="N22" s="8"/>
      <c r="O22" s="8"/>
      <c r="P22" s="8"/>
      <c r="Q22" s="155"/>
    </row>
    <row r="23" spans="2:17" ht="12.75">
      <c r="B23" s="151"/>
      <c r="C23" s="8"/>
      <c r="D23" s="8"/>
      <c r="E23" s="8"/>
      <c r="F23" s="8"/>
      <c r="G23" s="8"/>
      <c r="H23" s="8"/>
      <c r="I23" s="8"/>
      <c r="J23" s="8"/>
      <c r="K23" s="8"/>
      <c r="L23" s="151"/>
      <c r="M23" s="8"/>
      <c r="N23" s="8"/>
      <c r="O23" s="8"/>
      <c r="P23" s="8"/>
      <c r="Q23" s="155"/>
    </row>
    <row r="24" spans="2:17" ht="12.75">
      <c r="B24" s="151"/>
      <c r="C24" s="8"/>
      <c r="D24" s="8"/>
      <c r="E24" s="8"/>
      <c r="F24" s="8"/>
      <c r="G24" s="8"/>
      <c r="H24" s="8"/>
      <c r="I24" s="8"/>
      <c r="J24" s="8"/>
      <c r="K24" s="8"/>
      <c r="L24" s="151"/>
      <c r="M24" s="8"/>
      <c r="N24" s="8"/>
      <c r="O24" s="8"/>
      <c r="P24" s="8"/>
      <c r="Q24" s="155"/>
    </row>
    <row r="25" spans="2:17" ht="12.75">
      <c r="B25" s="151"/>
      <c r="C25" s="8"/>
      <c r="D25" s="8"/>
      <c r="E25" s="8"/>
      <c r="F25" s="8"/>
      <c r="G25" s="8"/>
      <c r="H25" s="8"/>
      <c r="I25" s="8"/>
      <c r="J25" s="8"/>
      <c r="K25" s="8"/>
      <c r="L25" s="151"/>
      <c r="M25" s="8"/>
      <c r="N25" s="8"/>
      <c r="O25" s="8"/>
      <c r="P25" s="8"/>
      <c r="Q25" s="155"/>
    </row>
    <row r="26" spans="2:17" ht="12.75">
      <c r="B26" s="151"/>
      <c r="C26" s="8"/>
      <c r="D26" s="8"/>
      <c r="E26" s="8"/>
      <c r="F26" s="8"/>
      <c r="G26" s="8"/>
      <c r="H26" s="8"/>
      <c r="I26" s="8"/>
      <c r="J26" s="8"/>
      <c r="K26" s="8"/>
      <c r="L26" s="151"/>
      <c r="M26" s="8"/>
      <c r="N26" s="8"/>
      <c r="O26" s="8"/>
      <c r="P26" s="8"/>
      <c r="Q26" s="155"/>
    </row>
    <row r="27" spans="2:17" ht="12.75">
      <c r="B27" s="151"/>
      <c r="C27" s="8"/>
      <c r="D27" s="8"/>
      <c r="E27" s="8"/>
      <c r="F27" s="8"/>
      <c r="G27" s="8"/>
      <c r="H27" s="8"/>
      <c r="I27" s="8"/>
      <c r="J27" s="8"/>
      <c r="K27" s="8"/>
      <c r="L27" s="151"/>
      <c r="M27" s="8"/>
      <c r="N27" s="8"/>
      <c r="O27" s="8"/>
      <c r="P27" s="8"/>
      <c r="Q27" s="155"/>
    </row>
    <row r="28" spans="2:17" ht="12.75">
      <c r="B28" s="151"/>
      <c r="C28" s="8"/>
      <c r="D28" s="8"/>
      <c r="E28" s="8"/>
      <c r="F28" s="8"/>
      <c r="G28" s="8"/>
      <c r="H28" s="8"/>
      <c r="I28" s="8"/>
      <c r="J28" s="8"/>
      <c r="K28" s="8"/>
      <c r="L28" s="151"/>
      <c r="M28" s="8"/>
      <c r="N28" s="8"/>
      <c r="O28" s="8"/>
      <c r="P28" s="8"/>
      <c r="Q28" s="155"/>
    </row>
    <row r="29" spans="2:17" ht="12.75">
      <c r="B29" s="151"/>
      <c r="C29" s="8"/>
      <c r="D29" s="8"/>
      <c r="E29" s="8"/>
      <c r="F29" s="8"/>
      <c r="G29" s="8"/>
      <c r="H29" s="8"/>
      <c r="I29" s="8"/>
      <c r="J29" s="8"/>
      <c r="K29" s="8"/>
      <c r="L29" s="151"/>
      <c r="M29" s="8"/>
      <c r="N29" s="8"/>
      <c r="O29" s="8"/>
      <c r="P29" s="8"/>
      <c r="Q29" s="155"/>
    </row>
    <row r="30" spans="2:17" ht="12.75">
      <c r="B30" s="151"/>
      <c r="C30" s="8"/>
      <c r="D30" s="8"/>
      <c r="E30" s="8"/>
      <c r="F30" s="8"/>
      <c r="G30" s="8"/>
      <c r="H30" s="8"/>
      <c r="I30" s="8"/>
      <c r="J30" s="8"/>
      <c r="K30" s="8"/>
      <c r="L30" s="151"/>
      <c r="M30" s="8"/>
      <c r="N30" s="8"/>
      <c r="O30" s="8"/>
      <c r="P30" s="8"/>
      <c r="Q30" s="155"/>
    </row>
    <row r="31" spans="2:17" ht="12.75">
      <c r="B31" s="151"/>
      <c r="C31" s="8"/>
      <c r="D31" s="8"/>
      <c r="E31" s="8"/>
      <c r="F31" s="8"/>
      <c r="G31" s="8"/>
      <c r="H31" s="8"/>
      <c r="I31" s="8"/>
      <c r="J31" s="8"/>
      <c r="K31" s="8"/>
      <c r="L31" s="151"/>
      <c r="M31" s="8"/>
      <c r="N31" s="8"/>
      <c r="O31" s="8"/>
      <c r="P31" s="8"/>
      <c r="Q31" s="155"/>
    </row>
    <row r="32" spans="2:17" ht="12.75">
      <c r="B32" s="151"/>
      <c r="C32" s="8"/>
      <c r="D32" s="8"/>
      <c r="E32" s="8"/>
      <c r="F32" s="8"/>
      <c r="G32" s="8"/>
      <c r="H32" s="8"/>
      <c r="I32" s="8"/>
      <c r="J32" s="8"/>
      <c r="K32" s="8"/>
      <c r="L32" s="151"/>
      <c r="M32" s="8"/>
      <c r="N32" s="8"/>
      <c r="O32" s="8"/>
      <c r="P32" s="8"/>
      <c r="Q32" s="155"/>
    </row>
    <row r="33" spans="2:17" ht="12.75">
      <c r="B33" s="151"/>
      <c r="C33" s="8"/>
      <c r="D33" s="8"/>
      <c r="E33" s="8"/>
      <c r="F33" s="8"/>
      <c r="G33" s="8"/>
      <c r="H33" s="8"/>
      <c r="I33" s="8"/>
      <c r="J33" s="8"/>
      <c r="K33" s="8"/>
      <c r="L33" s="151"/>
      <c r="M33" s="8"/>
      <c r="N33" s="8"/>
      <c r="O33" s="8"/>
      <c r="P33" s="8"/>
      <c r="Q33" s="155"/>
    </row>
    <row r="34" spans="2:17" ht="12.75">
      <c r="B34" s="151"/>
      <c r="C34" s="8"/>
      <c r="D34" s="8"/>
      <c r="E34" s="8"/>
      <c r="F34" s="8"/>
      <c r="G34" s="8"/>
      <c r="H34" s="8"/>
      <c r="I34" s="8"/>
      <c r="J34" s="8"/>
      <c r="K34" s="8"/>
      <c r="L34" s="151"/>
      <c r="M34" s="8"/>
      <c r="N34" s="8"/>
      <c r="O34" s="8"/>
      <c r="P34" s="8"/>
      <c r="Q34" s="155"/>
    </row>
    <row r="35" spans="2:17" ht="12.75">
      <c r="B35" s="151"/>
      <c r="C35" s="8"/>
      <c r="D35" s="8"/>
      <c r="E35" s="8"/>
      <c r="F35" s="8"/>
      <c r="G35" s="8"/>
      <c r="H35" s="8"/>
      <c r="I35" s="8"/>
      <c r="J35" s="8"/>
      <c r="K35" s="8"/>
      <c r="L35" s="151"/>
      <c r="M35" s="8"/>
      <c r="N35" s="8"/>
      <c r="O35" s="8"/>
      <c r="P35" s="8"/>
      <c r="Q35" s="155"/>
    </row>
    <row r="36" spans="2:17" ht="12.75">
      <c r="B36" s="151"/>
      <c r="C36" s="8"/>
      <c r="D36" s="8"/>
      <c r="E36" s="8"/>
      <c r="F36" s="8"/>
      <c r="G36" s="8"/>
      <c r="H36" s="8"/>
      <c r="I36" s="8"/>
      <c r="J36" s="8"/>
      <c r="K36" s="8"/>
      <c r="L36" s="151"/>
      <c r="M36" s="8"/>
      <c r="N36" s="8"/>
      <c r="O36" s="8"/>
      <c r="P36" s="8"/>
      <c r="Q36" s="155"/>
    </row>
    <row r="37" spans="2:17" ht="13.5" thickBot="1">
      <c r="B37" s="158"/>
      <c r="C37" s="159"/>
      <c r="D37" s="159"/>
      <c r="E37" s="159"/>
      <c r="F37" s="159"/>
      <c r="G37" s="159"/>
      <c r="H37" s="159"/>
      <c r="I37" s="159"/>
      <c r="J37" s="159"/>
      <c r="K37" s="159"/>
      <c r="L37" s="158"/>
      <c r="M37" s="159"/>
      <c r="N37" s="159"/>
      <c r="O37" s="159"/>
      <c r="P37" s="159"/>
      <c r="Q37" s="160"/>
    </row>
    <row r="38" ht="14.25" thickBot="1" thickTop="1"/>
    <row r="39" spans="12:17" ht="13.5" thickTop="1">
      <c r="L39" s="211"/>
      <c r="M39" s="212"/>
      <c r="N39" s="212"/>
      <c r="O39" s="212"/>
      <c r="P39" s="212"/>
      <c r="Q39" s="213"/>
    </row>
    <row r="40" spans="12:17" ht="12.75">
      <c r="L40" s="214"/>
      <c r="M40" s="215" t="s">
        <v>79</v>
      </c>
      <c r="N40" s="215"/>
      <c r="O40" s="215"/>
      <c r="P40" s="215"/>
      <c r="Q40" s="216"/>
    </row>
    <row r="41" spans="12:17" ht="15">
      <c r="L41" s="214"/>
      <c r="M41" s="215"/>
      <c r="N41" s="217" t="s">
        <v>80</v>
      </c>
      <c r="O41" s="218">
        <v>1</v>
      </c>
      <c r="P41" s="215"/>
      <c r="Q41" s="216"/>
    </row>
    <row r="42" spans="12:17" ht="15">
      <c r="L42" s="214"/>
      <c r="M42" s="215"/>
      <c r="N42" s="217" t="s">
        <v>81</v>
      </c>
      <c r="O42" s="218">
        <v>1.96</v>
      </c>
      <c r="P42" s="215"/>
      <c r="Q42" s="216"/>
    </row>
    <row r="43" spans="12:17" ht="15">
      <c r="L43" s="214"/>
      <c r="M43" s="215"/>
      <c r="N43" s="217" t="s">
        <v>82</v>
      </c>
      <c r="O43" s="218">
        <v>2.19</v>
      </c>
      <c r="P43" s="215"/>
      <c r="Q43" s="216"/>
    </row>
    <row r="44" spans="12:17" ht="13.5" thickBot="1">
      <c r="L44" s="219"/>
      <c r="M44" s="220"/>
      <c r="N44" s="220"/>
      <c r="O44" s="220"/>
      <c r="P44" s="220"/>
      <c r="Q44" s="221"/>
    </row>
    <row r="45" ht="13.5" thickTop="1"/>
  </sheetData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Besitzer</dc:creator>
  <cp:keywords/>
  <dc:description/>
  <cp:lastModifiedBy>juergen</cp:lastModifiedBy>
  <dcterms:created xsi:type="dcterms:W3CDTF">2008-10-19T15:29:59Z</dcterms:created>
  <dcterms:modified xsi:type="dcterms:W3CDTF">2011-05-02T18:54:18Z</dcterms:modified>
  <cp:category/>
  <cp:version/>
  <cp:contentType/>
  <cp:contentStatus/>
</cp:coreProperties>
</file>