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4530" windowHeight="5460" activeTab="0"/>
  </bookViews>
  <sheets>
    <sheet name="Inclusion models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<sst xmlns="http://schemas.openxmlformats.org/spreadsheetml/2006/main" count="71" uniqueCount="46">
  <si>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k</t>
  </si>
  <si>
    <t>Clausius-Mossotti for porous rocks (nonspherical inclusions-random)</t>
  </si>
  <si>
    <t>basalt</t>
  </si>
  <si>
    <t>Both models implement porosity and aspect ratio as variables or parameters.</t>
  </si>
  <si>
    <t>Elastic moduli in Pa</t>
  </si>
  <si>
    <r>
      <t>Density kg/m</t>
    </r>
    <r>
      <rPr>
        <vertAlign val="superscript"/>
        <sz val="10"/>
        <rFont val="MS Sans Serif"/>
        <family val="2"/>
      </rPr>
      <t>3</t>
    </r>
  </si>
  <si>
    <t>r</t>
  </si>
  <si>
    <t>n</t>
  </si>
  <si>
    <t>derived</t>
  </si>
  <si>
    <t>m</t>
  </si>
  <si>
    <t>granite</t>
  </si>
  <si>
    <t>air</t>
  </si>
  <si>
    <t>Elastic properties</t>
  </si>
  <si>
    <t xml:space="preserve">Thermal </t>
  </si>
  <si>
    <t>cond.  W/mK</t>
  </si>
  <si>
    <t>l</t>
  </si>
  <si>
    <t>Material</t>
  </si>
  <si>
    <t>host material</t>
  </si>
  <si>
    <t>inclusion</t>
  </si>
  <si>
    <t>Curve A</t>
  </si>
  <si>
    <t>Curve B</t>
  </si>
  <si>
    <t>The worksheet combines elastic wave velocity (calculated with the Budiansky and O'Connell model, dry) and thermal conductivity (calculated with Clausius_Mossotti model).</t>
  </si>
  <si>
    <t>Equations:</t>
  </si>
  <si>
    <t>Budiansky and O'Connell, 1974, 1976, inclusion - dry, penny-shaped random distributed</t>
  </si>
  <si>
    <t>Calculation:</t>
  </si>
  <si>
    <r>
      <t xml:space="preserve">Aspect ratio </t>
    </r>
    <r>
      <rPr>
        <sz val="12"/>
        <rFont val="Symbol"/>
        <family val="1"/>
      </rPr>
      <t>a</t>
    </r>
    <r>
      <rPr>
        <sz val="10"/>
        <rFont val="MS Sans Serif"/>
        <family val="0"/>
      </rPr>
      <t xml:space="preserve"> =</t>
    </r>
  </si>
  <si>
    <t>La = Lb =</t>
  </si>
  <si>
    <t>Lc =</t>
  </si>
  <si>
    <r>
      <t xml:space="preserve"> R</t>
    </r>
    <r>
      <rPr>
        <i/>
        <vertAlign val="superscript"/>
        <sz val="12"/>
        <rFont val="Times New Roman"/>
        <family val="1"/>
      </rPr>
      <t xml:space="preserve">mi </t>
    </r>
    <r>
      <rPr>
        <i/>
        <sz val="12"/>
        <rFont val="Times New Roman"/>
        <family val="1"/>
      </rPr>
      <t>=</t>
    </r>
  </si>
  <si>
    <t>Variable</t>
  </si>
  <si>
    <t>e</t>
  </si>
  <si>
    <r>
      <t xml:space="preserve">Porosity </t>
    </r>
    <r>
      <rPr>
        <i/>
        <sz val="12"/>
        <rFont val="Symbol"/>
        <family val="1"/>
      </rPr>
      <t>f</t>
    </r>
    <r>
      <rPr>
        <vertAlign val="subscript"/>
        <sz val="12"/>
        <rFont val="MS Sans Serif"/>
        <family val="2"/>
      </rPr>
      <t>c</t>
    </r>
  </si>
  <si>
    <r>
      <t>n</t>
    </r>
    <r>
      <rPr>
        <vertAlign val="subscript"/>
        <sz val="12"/>
        <rFont val="MS Sans Serif"/>
        <family val="2"/>
      </rPr>
      <t>SC</t>
    </r>
  </si>
  <si>
    <r>
      <t xml:space="preserve">Vp </t>
    </r>
    <r>
      <rPr>
        <sz val="12"/>
        <rFont val="MS Sans Serif"/>
        <family val="0"/>
      </rPr>
      <t>i</t>
    </r>
    <r>
      <rPr>
        <sz val="10"/>
        <rFont val="MS Sans Serif"/>
        <family val="2"/>
      </rPr>
      <t>n m/s</t>
    </r>
  </si>
  <si>
    <r>
      <t xml:space="preserve">Vs </t>
    </r>
    <r>
      <rPr>
        <sz val="10"/>
        <rFont val="MS Sans Serif"/>
        <family val="0"/>
      </rPr>
      <t>in m/s</t>
    </r>
  </si>
  <si>
    <r>
      <t xml:space="preserve">l </t>
    </r>
    <r>
      <rPr>
        <sz val="10"/>
        <rFont val="MS Sans Serif"/>
        <family val="2"/>
      </rPr>
      <t>in W/m K</t>
    </r>
  </si>
  <si>
    <t>Derived parameters:</t>
  </si>
  <si>
    <t xml:space="preserve">Input: </t>
  </si>
  <si>
    <t>Granite</t>
  </si>
  <si>
    <t>Diorite, gabbro</t>
  </si>
  <si>
    <t>Basalte</t>
  </si>
  <si>
    <t>Experimental data set:</t>
  </si>
  <si>
    <r>
      <t>Vp</t>
    </r>
    <r>
      <rPr>
        <sz val="10"/>
        <rFont val="MS Sans Serif"/>
        <family val="0"/>
      </rPr>
      <t xml:space="preserve"> in m/s</t>
    </r>
  </si>
  <si>
    <r>
      <t>l</t>
    </r>
    <r>
      <rPr>
        <sz val="10"/>
        <rFont val="Symbol"/>
        <family val="1"/>
      </rPr>
      <t xml:space="preserve">  </t>
    </r>
    <r>
      <rPr>
        <sz val="10"/>
        <rFont val="MS Sans Serif"/>
        <family val="0"/>
      </rPr>
      <t>in W/m K</t>
    </r>
  </si>
  <si>
    <t>Inclusion models:</t>
  </si>
  <si>
    <t>In this worksheet two cases A and B are considered.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</si>
</sst>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37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MS Sans Serif"/>
      <family val="0"/>
    </font>
    <font>
      <sz val="10"/>
      <name val="Arial"/>
      <family val="0"/>
    </font>
    <font>
      <b/>
      <sz val="9.75"/>
      <name val="Arial"/>
      <family val="2"/>
    </font>
    <font>
      <sz val="9.7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vertAlign val="superscript"/>
      <sz val="10"/>
      <name val="MS Sans Serif"/>
      <family val="2"/>
    </font>
    <font>
      <sz val="12"/>
      <name val="MS Sans Serif"/>
      <family val="0"/>
    </font>
    <font>
      <sz val="12"/>
      <name val="Symbol"/>
      <family val="1"/>
    </font>
    <font>
      <i/>
      <sz val="12"/>
      <name val="Times New Roman"/>
      <family val="1"/>
    </font>
    <font>
      <i/>
      <sz val="12"/>
      <name val="Symbol"/>
      <family val="1"/>
    </font>
    <font>
      <i/>
      <vertAlign val="superscript"/>
      <sz val="12"/>
      <name val="Times New Roman"/>
      <family val="1"/>
    </font>
    <font>
      <vertAlign val="subscript"/>
      <sz val="12"/>
      <name val="MS Sans Serif"/>
      <family val="2"/>
    </font>
    <font>
      <i/>
      <sz val="10"/>
      <name val="Times New Roman"/>
      <family val="1"/>
    </font>
    <font>
      <sz val="10"/>
      <name val="Symbol"/>
      <family val="1"/>
    </font>
    <font>
      <i/>
      <sz val="10"/>
      <name val="Symbol"/>
      <family val="1"/>
    </font>
    <font>
      <b/>
      <sz val="13.5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</cellStyleXfs>
  <cellXfs count="12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6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8" fillId="0" borderId="0" xfId="15" applyNumberFormat="1" applyFont="1">
      <alignment/>
      <protection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8" fillId="0" borderId="0" xfId="15" applyFont="1">
      <alignment/>
      <protection/>
    </xf>
    <xf numFmtId="2" fontId="9" fillId="0" borderId="0" xfId="15" applyNumberFormat="1" applyFont="1">
      <alignment/>
      <protection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165" fontId="30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1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1" fontId="0" fillId="0" borderId="17" xfId="0" applyNumberFormat="1" applyBorder="1" applyAlignment="1">
      <alignment/>
    </xf>
    <xf numFmtId="11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20" xfId="0" applyBorder="1" applyAlignment="1">
      <alignment/>
    </xf>
    <xf numFmtId="0" fontId="29" fillId="0" borderId="20" xfId="0" applyFont="1" applyBorder="1" applyAlignment="1">
      <alignment horizontal="right"/>
    </xf>
    <xf numFmtId="11" fontId="0" fillId="24" borderId="12" xfId="0" applyNumberFormat="1" applyFill="1" applyBorder="1" applyAlignment="1">
      <alignment/>
    </xf>
    <xf numFmtId="2" fontId="0" fillId="24" borderId="12" xfId="0" applyNumberFormat="1" applyFill="1" applyBorder="1" applyAlignment="1">
      <alignment/>
    </xf>
    <xf numFmtId="165" fontId="0" fillId="24" borderId="12" xfId="0" applyNumberFormat="1" applyFill="1" applyBorder="1" applyAlignment="1">
      <alignment/>
    </xf>
    <xf numFmtId="11" fontId="0" fillId="24" borderId="14" xfId="0" applyNumberFormat="1" applyFill="1" applyBorder="1" applyAlignment="1">
      <alignment/>
    </xf>
    <xf numFmtId="0" fontId="0" fillId="24" borderId="14" xfId="0" applyFill="1" applyBorder="1" applyAlignment="1">
      <alignment/>
    </xf>
    <xf numFmtId="11" fontId="0" fillId="0" borderId="14" xfId="0" applyNumberFormat="1" applyFill="1" applyBorder="1" applyAlignment="1">
      <alignment/>
    </xf>
    <xf numFmtId="165" fontId="0" fillId="0" borderId="21" xfId="0" applyNumberFormat="1" applyFill="1" applyBorder="1" applyAlignment="1">
      <alignment horizontal="left"/>
    </xf>
    <xf numFmtId="165" fontId="0" fillId="24" borderId="21" xfId="0" applyNumberFormat="1" applyFill="1" applyBorder="1" applyAlignment="1">
      <alignment/>
    </xf>
    <xf numFmtId="0" fontId="0" fillId="8" borderId="12" xfId="0" applyFill="1" applyBorder="1" applyAlignment="1">
      <alignment/>
    </xf>
    <xf numFmtId="0" fontId="30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29" fillId="0" borderId="20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22" xfId="0" applyFill="1" applyBorder="1" applyAlignment="1">
      <alignment/>
    </xf>
    <xf numFmtId="0" fontId="27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11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0" fontId="2" fillId="0" borderId="15" xfId="0" applyFont="1" applyBorder="1" applyAlignment="1">
      <alignment/>
    </xf>
    <xf numFmtId="165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5" fontId="33" fillId="0" borderId="24" xfId="0" applyNumberFormat="1" applyFont="1" applyBorder="1" applyAlignment="1">
      <alignment horizontal="center"/>
    </xf>
    <xf numFmtId="2" fontId="35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1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1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32" xfId="0" applyBorder="1" applyAlignment="1">
      <alignment/>
    </xf>
    <xf numFmtId="1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2" fontId="0" fillId="8" borderId="13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2" fontId="0" fillId="8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1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0" fillId="8" borderId="12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5" fontId="0" fillId="8" borderId="14" xfId="0" applyNumberForma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0" fontId="36" fillId="0" borderId="0" xfId="0" applyFont="1" applyAlignment="1">
      <alignment/>
    </xf>
    <xf numFmtId="0" fontId="5" fillId="4" borderId="15" xfId="0" applyFont="1" applyFill="1" applyBorder="1" applyAlignment="1">
      <alignment/>
    </xf>
    <xf numFmtId="0" fontId="0" fillId="4" borderId="16" xfId="0" applyFill="1" applyBorder="1" applyAlignment="1">
      <alignment/>
    </xf>
    <xf numFmtId="11" fontId="0" fillId="4" borderId="16" xfId="0" applyNumberFormat="1" applyFill="1" applyBorder="1" applyAlignment="1">
      <alignment/>
    </xf>
    <xf numFmtId="165" fontId="5" fillId="4" borderId="16" xfId="0" applyNumberFormat="1" applyFont="1" applyFill="1" applyBorder="1" applyAlignment="1">
      <alignment/>
    </xf>
    <xf numFmtId="165" fontId="0" fillId="4" borderId="16" xfId="0" applyNumberFormat="1" applyFill="1" applyBorder="1" applyAlignment="1">
      <alignment/>
    </xf>
    <xf numFmtId="0" fontId="0" fillId="4" borderId="19" xfId="0" applyFill="1" applyBorder="1" applyAlignment="1">
      <alignment/>
    </xf>
    <xf numFmtId="0" fontId="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5" fillId="4" borderId="0" xfId="0" applyFont="1" applyFill="1" applyBorder="1" applyAlignment="1">
      <alignment/>
    </xf>
    <xf numFmtId="165" fontId="5" fillId="4" borderId="0" xfId="0" applyNumberFormat="1" applyFont="1" applyFill="1" applyBorder="1" applyAlignment="1">
      <alignment/>
    </xf>
    <xf numFmtId="165" fontId="0" fillId="4" borderId="0" xfId="0" applyNumberFormat="1" applyFill="1" applyBorder="1" applyAlignment="1">
      <alignment/>
    </xf>
    <xf numFmtId="0" fontId="5" fillId="4" borderId="19" xfId="0" applyFont="1" applyFill="1" applyBorder="1" applyAlignment="1">
      <alignment/>
    </xf>
    <xf numFmtId="11" fontId="0" fillId="4" borderId="0" xfId="0" applyNumberFormat="1" applyFill="1" applyBorder="1" applyAlignment="1">
      <alignment/>
    </xf>
    <xf numFmtId="0" fontId="0" fillId="4" borderId="0" xfId="0" applyFill="1" applyBorder="1" applyAlignment="1">
      <alignment horizontal="left"/>
    </xf>
    <xf numFmtId="165" fontId="0" fillId="4" borderId="17" xfId="0" applyNumberFormat="1" applyFill="1" applyBorder="1" applyAlignment="1">
      <alignment/>
    </xf>
    <xf numFmtId="165" fontId="0" fillId="4" borderId="18" xfId="0" applyNumberFormat="1" applyFill="1" applyBorder="1" applyAlignment="1">
      <alignment/>
    </xf>
    <xf numFmtId="0" fontId="0" fillId="4" borderId="18" xfId="0" applyFill="1" applyBorder="1" applyAlignment="1">
      <alignment/>
    </xf>
    <xf numFmtId="0" fontId="2" fillId="4" borderId="35" xfId="0" applyFont="1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</cellXfs>
  <cellStyles count="50">
    <cellStyle name="Normal" xfId="0"/>
    <cellStyle name="_Sheet3" xfId="15"/>
    <cellStyle name="20% - Akzent1" xfId="16"/>
    <cellStyle name="20% - Akzent2" xfId="17"/>
    <cellStyle name="20% - Akzent3" xfId="18"/>
    <cellStyle name="20% - Akzent4" xfId="19"/>
    <cellStyle name="20% - Akzent5" xfId="20"/>
    <cellStyle name="20% - Akzent6" xfId="21"/>
    <cellStyle name="40% - Akzent1" xfId="22"/>
    <cellStyle name="40% - Akzent2" xfId="23"/>
    <cellStyle name="40% - Akzent3" xfId="24"/>
    <cellStyle name="40% - Akzent4" xfId="25"/>
    <cellStyle name="40% - Akzent5" xfId="26"/>
    <cellStyle name="40% - Akzent6" xfId="27"/>
    <cellStyle name="60% - Akzent1" xfId="28"/>
    <cellStyle name="60% - Akzent2" xfId="29"/>
    <cellStyle name="60% - Akzent3" xfId="30"/>
    <cellStyle name="60% - Akzent4" xfId="31"/>
    <cellStyle name="60% - Akzent5" xfId="32"/>
    <cellStyle name="60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Followed Hyperlink" xfId="42"/>
    <cellStyle name="Comma" xfId="43"/>
    <cellStyle name="Comma [0]" xfId="44"/>
    <cellStyle name="Eingabe" xfId="45"/>
    <cellStyle name="Ergebnis" xfId="46"/>
    <cellStyle name="Erklärender Text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19"/>
          <c:w val="0.7435"/>
          <c:h val="0.91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'Inclusion models'!$B$30</c:f>
              <c:strCache>
                <c:ptCount val="1"/>
                <c:pt idx="0">
                  <c:v>Curve 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'Inclusion models'!$I$32:$I$52</c:f>
              <c:numCache>
                <c:ptCount val="21"/>
                <c:pt idx="0">
                  <c:v>5563.486402641868</c:v>
                </c:pt>
                <c:pt idx="1">
                  <c:v>5457.723765793224</c:v>
                </c:pt>
                <c:pt idx="2">
                  <c:v>5352.351396266693</c:v>
                </c:pt>
                <c:pt idx="3">
                  <c:v>5246.757095553519</c:v>
                </c:pt>
                <c:pt idx="4">
                  <c:v>5140.337350930522</c:v>
                </c:pt>
                <c:pt idx="5">
                  <c:v>5032.484239994633</c:v>
                </c:pt>
                <c:pt idx="6">
                  <c:v>4922.572066571809</c:v>
                </c:pt>
                <c:pt idx="7">
                  <c:v>4809.943007214407</c:v>
                </c:pt>
                <c:pt idx="8">
                  <c:v>4693.890925646313</c:v>
                </c:pt>
                <c:pt idx="9">
                  <c:v>4573.642288502063</c:v>
                </c:pt>
                <c:pt idx="10">
                  <c:v>4448.332742398499</c:v>
                </c:pt>
                <c:pt idx="11">
                  <c:v>4316.977305061256</c:v>
                </c:pt>
                <c:pt idx="12">
                  <c:v>4178.431129026857</c:v>
                </c:pt>
                <c:pt idx="13">
                  <c:v>4031.336132066618</c:v>
                </c:pt>
                <c:pt idx="14">
                  <c:v>3874.0459079403468</c:v>
                </c:pt>
                <c:pt idx="15">
                  <c:v>3704.5161287729366</c:v>
                </c:pt>
                <c:pt idx="16">
                  <c:v>3520.1377494363924</c:v>
                </c:pt>
                <c:pt idx="17">
                  <c:v>3317.470231635651</c:v>
                </c:pt>
                <c:pt idx="18">
                  <c:v>3091.7878437095696</c:v>
                </c:pt>
                <c:pt idx="19">
                  <c:v>2836.2446327808334</c:v>
                </c:pt>
                <c:pt idx="20">
                  <c:v>2540.16436112782</c:v>
                </c:pt>
              </c:numCache>
            </c:numRef>
          </c:xVal>
          <c:yVal>
            <c:numRef>
              <c:f>'Inclusion models'!$O$32:$O$52</c:f>
              <c:numCache>
                <c:ptCount val="21"/>
                <c:pt idx="0">
                  <c:v>3.5</c:v>
                </c:pt>
                <c:pt idx="1">
                  <c:v>3.3740256304138048</c:v>
                </c:pt>
                <c:pt idx="2">
                  <c:v>3.251038194776568</c:v>
                </c:pt>
                <c:pt idx="3">
                  <c:v>3.1309327045516975</c:v>
                </c:pt>
                <c:pt idx="4">
                  <c:v>3.013609034581234</c:v>
                </c:pt>
                <c:pt idx="5">
                  <c:v>2.8989716447021934</c:v>
                </c:pt>
                <c:pt idx="6">
                  <c:v>2.7869293202683507</c:v>
                </c:pt>
                <c:pt idx="7">
                  <c:v>2.6773949300963595</c:v>
                </c:pt>
                <c:pt idx="8">
                  <c:v>2.5702852004862407</c:v>
                </c:pt>
                <c:pt idx="9">
                  <c:v>2.465520504084475</c:v>
                </c:pt>
                <c:pt idx="10">
                  <c:v>2.363024662464675</c:v>
                </c:pt>
                <c:pt idx="11">
                  <c:v>2.262724761397186</c:v>
                </c:pt>
                <c:pt idx="12">
                  <c:v>2.1645509778662158</c:v>
                </c:pt>
                <c:pt idx="13">
                  <c:v>2.0684364179720633</c:v>
                </c:pt>
                <c:pt idx="14">
                  <c:v>1.9743169649276242</c:v>
                </c:pt>
                <c:pt idx="15">
                  <c:v>1.8821311364233444</c:v>
                </c:pt>
                <c:pt idx="16">
                  <c:v>1.791819950693823</c:v>
                </c:pt>
                <c:pt idx="17">
                  <c:v>1.7033268006729816</c:v>
                </c:pt>
                <c:pt idx="18">
                  <c:v>1.6165973356735572</c:v>
                </c:pt>
                <c:pt idx="19">
                  <c:v>1.5315793500712467</c:v>
                </c:pt>
                <c:pt idx="20">
                  <c:v>1.4482226785144334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'Inclusion models'!$B$54</c:f>
              <c:strCache>
                <c:ptCount val="1"/>
                <c:pt idx="0">
                  <c:v>Curve B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'Inclusion models'!$I$54:$I$74</c:f>
              <c:numCache>
                <c:ptCount val="21"/>
                <c:pt idx="0">
                  <c:v>6416.353375810504</c:v>
                </c:pt>
                <c:pt idx="1">
                  <c:v>6313.902619794714</c:v>
                </c:pt>
                <c:pt idx="2">
                  <c:v>6215.166853938548</c:v>
                </c:pt>
                <c:pt idx="3">
                  <c:v>6119.459938260845</c:v>
                </c:pt>
                <c:pt idx="4">
                  <c:v>6026.165803587799</c:v>
                </c:pt>
                <c:pt idx="5">
                  <c:v>5934.722688875905</c:v>
                </c:pt>
                <c:pt idx="6">
                  <c:v>5844.609955477443</c:v>
                </c:pt>
                <c:pt idx="7">
                  <c:v>5755.336762220387</c:v>
                </c:pt>
                <c:pt idx="8">
                  <c:v>5666.432036389617</c:v>
                </c:pt>
                <c:pt idx="9">
                  <c:v>5577.435275381694</c:v>
                </c:pt>
                <c:pt idx="10">
                  <c:v>5487.887774183393</c:v>
                </c:pt>
                <c:pt idx="11">
                  <c:v>5397.3239017977385</c:v>
                </c:pt>
                <c:pt idx="12">
                  <c:v>5305.262048053425</c:v>
                </c:pt>
                <c:pt idx="13">
                  <c:v>5211.194829833899</c:v>
                </c:pt>
                <c:pt idx="14">
                  <c:v>5114.578077445692</c:v>
                </c:pt>
                <c:pt idx="15">
                  <c:v>5014.818007018375</c:v>
                </c:pt>
                <c:pt idx="16">
                  <c:v>4911.255804999398</c:v>
                </c:pt>
                <c:pt idx="17">
                  <c:v>4803.148574939836</c:v>
                </c:pt>
                <c:pt idx="18">
                  <c:v>4689.645172788405</c:v>
                </c:pt>
                <c:pt idx="19">
                  <c:v>4569.754795913294</c:v>
                </c:pt>
                <c:pt idx="20">
                  <c:v>4442.305137023489</c:v>
                </c:pt>
              </c:numCache>
            </c:numRef>
          </c:xVal>
          <c:yVal>
            <c:numRef>
              <c:f>'Inclusion models'!$O$54:$O$74</c:f>
              <c:numCache>
                <c:ptCount val="21"/>
                <c:pt idx="0">
                  <c:v>3</c:v>
                </c:pt>
                <c:pt idx="1">
                  <c:v>2.9045528475194615</c:v>
                </c:pt>
                <c:pt idx="2">
                  <c:v>2.8111089300121814</c:v>
                </c:pt>
                <c:pt idx="3">
                  <c:v>2.719605836878845</c:v>
                </c:pt>
                <c:pt idx="4">
                  <c:v>2.6299837234020846</c:v>
                </c:pt>
                <c:pt idx="5">
                  <c:v>2.5421851802244033</c:v>
                </c:pt>
                <c:pt idx="6">
                  <c:v>2.4561551107131665</c:v>
                </c:pt>
                <c:pt idx="7">
                  <c:v>2.371840615662207</c:v>
                </c:pt>
                <c:pt idx="8">
                  <c:v>2.2891908848230185</c:v>
                </c:pt>
                <c:pt idx="9">
                  <c:v>2.2081570947981968</c:v>
                </c:pt>
                <c:pt idx="10">
                  <c:v>2.128692312865958</c:v>
                </c:pt>
                <c:pt idx="11">
                  <c:v>2.050751406337656</c:v>
                </c:pt>
                <c:pt idx="12">
                  <c:v>1.974290957080454</c:v>
                </c:pt>
                <c:pt idx="13">
                  <c:v>1.8992691808650013</c:v>
                </c:pt>
                <c:pt idx="14">
                  <c:v>1.8256458512233136</c:v>
                </c:pt>
                <c:pt idx="15">
                  <c:v>1.7533822275253315</c:v>
                </c:pt>
                <c:pt idx="16">
                  <c:v>1.6824409870039465</c:v>
                </c:pt>
                <c:pt idx="17">
                  <c:v>1.6127861604779097</c:v>
                </c:pt>
                <c:pt idx="18">
                  <c:v>1.5443830715400242</c:v>
                </c:pt>
                <c:pt idx="19">
                  <c:v>1.4771982789946145</c:v>
                </c:pt>
                <c:pt idx="20">
                  <c:v>1.4111995223435092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'Inclusion models'!$L$85</c:f>
              <c:strCache>
                <c:ptCount val="1"/>
                <c:pt idx="0">
                  <c:v>Granite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'Inclusion models'!$M$85:$M$91</c:f>
              <c:numCache>
                <c:ptCount val="7"/>
                <c:pt idx="0">
                  <c:v>5206.25</c:v>
                </c:pt>
                <c:pt idx="1">
                  <c:v>5024.87</c:v>
                </c:pt>
                <c:pt idx="2">
                  <c:v>4613.41</c:v>
                </c:pt>
                <c:pt idx="3">
                  <c:v>4394.633333</c:v>
                </c:pt>
                <c:pt idx="4">
                  <c:v>5103</c:v>
                </c:pt>
                <c:pt idx="5">
                  <c:v>4718</c:v>
                </c:pt>
                <c:pt idx="6">
                  <c:v>4731.54</c:v>
                </c:pt>
              </c:numCache>
            </c:numRef>
          </c:xVal>
          <c:yVal>
            <c:numRef>
              <c:f>'Inclusion models'!$N$85:$N$91</c:f>
              <c:numCache>
                <c:ptCount val="7"/>
                <c:pt idx="0">
                  <c:v>2.774806002</c:v>
                </c:pt>
                <c:pt idx="1">
                  <c:v>2.787790382</c:v>
                </c:pt>
                <c:pt idx="2">
                  <c:v>2.49490896</c:v>
                </c:pt>
                <c:pt idx="3">
                  <c:v>2.26364505</c:v>
                </c:pt>
                <c:pt idx="4">
                  <c:v>2.74</c:v>
                </c:pt>
                <c:pt idx="5">
                  <c:v>2.68</c:v>
                </c:pt>
                <c:pt idx="6">
                  <c:v>2.55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'Inclusion models'!$L$92</c:f>
              <c:strCache>
                <c:ptCount val="1"/>
                <c:pt idx="0">
                  <c:v>Diorite, gabbro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'Inclusion models'!$M$92:$M$95</c:f>
              <c:numCache>
                <c:ptCount val="4"/>
                <c:pt idx="0">
                  <c:v>6171.9</c:v>
                </c:pt>
                <c:pt idx="1">
                  <c:v>6297.876667</c:v>
                </c:pt>
                <c:pt idx="2">
                  <c:v>6010.333333</c:v>
                </c:pt>
                <c:pt idx="3">
                  <c:v>5743.036667</c:v>
                </c:pt>
              </c:numCache>
            </c:numRef>
          </c:xVal>
          <c:yVal>
            <c:numRef>
              <c:f>'Inclusion models'!$N$92:$N$95</c:f>
              <c:numCache>
                <c:ptCount val="4"/>
                <c:pt idx="0">
                  <c:v>2.96</c:v>
                </c:pt>
                <c:pt idx="1">
                  <c:v>2.84976011</c:v>
                </c:pt>
                <c:pt idx="2">
                  <c:v>2.426276393</c:v>
                </c:pt>
                <c:pt idx="3">
                  <c:v>2.619806334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'Inclusion models'!$L$96</c:f>
              <c:strCache>
                <c:ptCount val="1"/>
                <c:pt idx="0">
                  <c:v>Basalte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'Inclusion models'!$M$96:$M$98</c:f>
              <c:numCache>
                <c:ptCount val="3"/>
                <c:pt idx="0">
                  <c:v>5754.25</c:v>
                </c:pt>
                <c:pt idx="1">
                  <c:v>4316.38</c:v>
                </c:pt>
                <c:pt idx="2">
                  <c:v>4561.62</c:v>
                </c:pt>
              </c:numCache>
            </c:numRef>
          </c:xVal>
          <c:yVal>
            <c:numRef>
              <c:f>'Inclusion models'!$N$96:$N$98</c:f>
              <c:numCache>
                <c:ptCount val="3"/>
                <c:pt idx="0">
                  <c:v>2.61</c:v>
                </c:pt>
                <c:pt idx="1">
                  <c:v>1.25</c:v>
                </c:pt>
                <c:pt idx="2">
                  <c:v>1.55</c:v>
                </c:pt>
              </c:numCache>
            </c:numRef>
          </c:yVal>
          <c:smooth val="1"/>
        </c:ser>
        <c:axId val="51591308"/>
        <c:axId val="61668589"/>
      </c:scatterChart>
      <c:valAx>
        <c:axId val="51591308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Compressional wave velocity in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61668589"/>
        <c:crosses val="autoZero"/>
        <c:crossBetween val="midCat"/>
        <c:dispUnits/>
        <c:majorUnit val="1000"/>
        <c:minorUnit val="500"/>
      </c:valAx>
      <c:valAx>
        <c:axId val="61668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Thermal conductivity in W/m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59130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6"/>
          <c:y val="0.36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8.wmf" /><Relationship Id="rId3" Type="http://schemas.openxmlformats.org/officeDocument/2006/relationships/image" Target="../media/image9.wmf" /><Relationship Id="rId4" Type="http://schemas.openxmlformats.org/officeDocument/2006/relationships/image" Target="../media/image10.w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6.emf" /><Relationship Id="rId9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20</xdr:row>
      <xdr:rowOff>95250</xdr:rowOff>
    </xdr:from>
    <xdr:to>
      <xdr:col>11</xdr:col>
      <xdr:colOff>523875</xdr:colOff>
      <xdr:row>23</xdr:row>
      <xdr:rowOff>152400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819525"/>
          <a:ext cx="21621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828675</xdr:colOff>
      <xdr:row>75</xdr:row>
      <xdr:rowOff>38100</xdr:rowOff>
    </xdr:from>
    <xdr:to>
      <xdr:col>10</xdr:col>
      <xdr:colOff>9525</xdr:colOff>
      <xdr:row>106</xdr:row>
      <xdr:rowOff>47625</xdr:rowOff>
    </xdr:to>
    <xdr:graphicFrame>
      <xdr:nvGraphicFramePr>
        <xdr:cNvPr id="2" name="Chart 23"/>
        <xdr:cNvGraphicFramePr/>
      </xdr:nvGraphicFramePr>
      <xdr:xfrm>
        <a:off x="1676400" y="13354050"/>
        <a:ext cx="6810375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tabSelected="1" workbookViewId="0" topLeftCell="A1">
      <selection activeCell="A28" sqref="A28"/>
    </sheetView>
  </sheetViews>
  <sheetFormatPr defaultColWidth="11.421875" defaultRowHeight="12.75"/>
  <cols>
    <col min="1" max="16" width="12.7109375" style="0" customWidth="1"/>
    <col min="17" max="20" width="13.7109375" style="0" customWidth="1"/>
    <col min="21" max="26" width="11.7109375" style="0" customWidth="1"/>
    <col min="29" max="29" width="22.8515625" style="0" customWidth="1"/>
  </cols>
  <sheetData>
    <row r="1" spans="1:19" ht="19.5">
      <c r="A1" s="103" t="s">
        <v>44</v>
      </c>
      <c r="K1" s="13"/>
      <c r="L1" s="13"/>
      <c r="M1" s="10"/>
      <c r="N1" s="10"/>
      <c r="O1" s="10"/>
      <c r="P1" s="10"/>
      <c r="R1" s="1"/>
      <c r="S1" s="1"/>
    </row>
    <row r="2" spans="8:24" ht="12.75">
      <c r="H2" s="5"/>
      <c r="I2" s="5"/>
      <c r="J2" s="5"/>
      <c r="K2" s="13"/>
      <c r="L2" s="13"/>
      <c r="M2" s="13"/>
      <c r="N2" s="13"/>
      <c r="O2" s="13"/>
      <c r="P2" s="13"/>
      <c r="Q2" s="5"/>
      <c r="R2" s="5"/>
      <c r="S2" s="14"/>
      <c r="T2" s="14"/>
      <c r="U2" s="5"/>
      <c r="V2" s="5"/>
      <c r="W2" s="5"/>
      <c r="X2" s="5"/>
    </row>
    <row r="3" spans="2:20" ht="12.75">
      <c r="B3" t="s">
        <v>21</v>
      </c>
      <c r="J3" s="3"/>
      <c r="K3" s="10"/>
      <c r="L3" s="13"/>
      <c r="M3" s="10"/>
      <c r="N3" s="10"/>
      <c r="O3" s="10"/>
      <c r="P3" s="10"/>
      <c r="S3" s="1"/>
      <c r="T3" s="1"/>
    </row>
    <row r="4" spans="2:20" ht="12.75">
      <c r="B4" t="s">
        <v>3</v>
      </c>
      <c r="J4" s="3"/>
      <c r="K4" s="10"/>
      <c r="L4" s="13"/>
      <c r="M4" s="10"/>
      <c r="N4" s="10"/>
      <c r="O4" s="10"/>
      <c r="P4" s="10"/>
      <c r="S4" s="1"/>
      <c r="T4" s="1"/>
    </row>
    <row r="5" spans="2:20" ht="12.75">
      <c r="B5" t="s">
        <v>45</v>
      </c>
      <c r="J5" s="3"/>
      <c r="K5" s="10"/>
      <c r="L5" s="13"/>
      <c r="M5" s="10"/>
      <c r="N5" s="10"/>
      <c r="O5" s="10"/>
      <c r="P5" s="10"/>
      <c r="S5" s="1"/>
      <c r="T5" s="1"/>
    </row>
    <row r="6" spans="10:20" ht="13.5" thickBot="1">
      <c r="J6" s="3"/>
      <c r="K6" s="10"/>
      <c r="L6" s="13"/>
      <c r="M6" s="10"/>
      <c r="N6" s="10"/>
      <c r="O6" s="10"/>
      <c r="P6" s="10"/>
      <c r="S6" s="1"/>
      <c r="T6" s="1"/>
    </row>
    <row r="7" spans="2:20" ht="17.25" thickBot="1" thickTop="1">
      <c r="B7" s="2" t="s">
        <v>37</v>
      </c>
      <c r="D7" s="53" t="s">
        <v>19</v>
      </c>
      <c r="E7" s="20"/>
      <c r="F7" s="20" t="s">
        <v>16</v>
      </c>
      <c r="G7" s="31" t="s">
        <v>12</v>
      </c>
      <c r="H7" s="32"/>
      <c r="I7" s="32"/>
      <c r="J7" s="33"/>
      <c r="K7" s="21" t="s">
        <v>13</v>
      </c>
      <c r="L7" s="13"/>
      <c r="M7" s="38" t="s">
        <v>25</v>
      </c>
      <c r="N7" s="47">
        <v>0.2</v>
      </c>
      <c r="P7" s="10"/>
      <c r="S7" s="1"/>
      <c r="T7" s="1"/>
    </row>
    <row r="8" spans="4:20" ht="16.5" thickTop="1">
      <c r="D8" s="22"/>
      <c r="E8" s="22"/>
      <c r="F8" s="22"/>
      <c r="G8" s="35" t="s">
        <v>5</v>
      </c>
      <c r="H8" s="36" t="s">
        <v>4</v>
      </c>
      <c r="I8" s="36"/>
      <c r="J8" s="34" t="s">
        <v>8</v>
      </c>
      <c r="K8" s="23" t="s">
        <v>14</v>
      </c>
      <c r="L8" s="13"/>
      <c r="N8" s="10"/>
      <c r="O8" s="10"/>
      <c r="P8" s="10"/>
      <c r="S8" s="1"/>
      <c r="T8" s="1"/>
    </row>
    <row r="9" spans="4:20" ht="16.5" thickBot="1">
      <c r="D9" s="22"/>
      <c r="E9" s="22"/>
      <c r="F9" s="22"/>
      <c r="G9" s="24" t="s">
        <v>6</v>
      </c>
      <c r="H9" s="25" t="s">
        <v>0</v>
      </c>
      <c r="I9" s="24" t="s">
        <v>9</v>
      </c>
      <c r="J9" s="26" t="s">
        <v>7</v>
      </c>
      <c r="K9" s="27" t="s">
        <v>15</v>
      </c>
      <c r="L9" s="13"/>
      <c r="M9" s="10"/>
      <c r="N9" s="10"/>
      <c r="O9" s="10"/>
      <c r="P9" s="10"/>
      <c r="S9" s="1"/>
      <c r="T9" s="1"/>
    </row>
    <row r="10" spans="4:20" ht="13.5" thickTop="1">
      <c r="D10" s="22"/>
      <c r="E10" s="20" t="s">
        <v>17</v>
      </c>
      <c r="F10" s="20" t="s">
        <v>10</v>
      </c>
      <c r="G10" s="40">
        <v>2660</v>
      </c>
      <c r="H10" s="40">
        <v>45000000000</v>
      </c>
      <c r="I10" s="40">
        <v>28000000000</v>
      </c>
      <c r="J10" s="41">
        <f>0.5*(3*H10-2*I10)/(3*H10+I10)</f>
        <v>0.24233128834355827</v>
      </c>
      <c r="K10" s="42">
        <v>3.5</v>
      </c>
      <c r="L10" s="13"/>
      <c r="M10" s="10"/>
      <c r="N10" s="10"/>
      <c r="O10" s="10"/>
      <c r="P10" s="10"/>
      <c r="S10" s="1"/>
      <c r="T10" s="1"/>
    </row>
    <row r="11" spans="4:20" ht="13.5" thickBot="1">
      <c r="D11" s="28"/>
      <c r="E11" s="28" t="s">
        <v>18</v>
      </c>
      <c r="F11" s="28" t="s">
        <v>11</v>
      </c>
      <c r="G11" s="43">
        <v>1.2</v>
      </c>
      <c r="H11" s="28"/>
      <c r="I11" s="28"/>
      <c r="J11" s="29"/>
      <c r="K11" s="44">
        <v>0.025</v>
      </c>
      <c r="L11" s="13"/>
      <c r="M11" s="10"/>
      <c r="N11" s="10"/>
      <c r="O11" s="10"/>
      <c r="P11" s="10"/>
      <c r="S11" s="1"/>
      <c r="T11" s="1"/>
    </row>
    <row r="12" spans="10:20" ht="14.25" thickBot="1" thickTop="1">
      <c r="J12" s="3"/>
      <c r="L12" s="13"/>
      <c r="M12" s="10"/>
      <c r="N12" s="10"/>
      <c r="O12" s="10"/>
      <c r="P12" s="10"/>
      <c r="S12" s="1"/>
      <c r="T12" s="1"/>
    </row>
    <row r="13" spans="4:19" ht="17.25" thickBot="1" thickTop="1">
      <c r="D13" s="53" t="s">
        <v>20</v>
      </c>
      <c r="E13" s="20"/>
      <c r="F13" s="20" t="s">
        <v>16</v>
      </c>
      <c r="G13" s="31" t="s">
        <v>12</v>
      </c>
      <c r="H13" s="32"/>
      <c r="I13" s="32"/>
      <c r="J13" s="33"/>
      <c r="K13" s="21" t="s">
        <v>13</v>
      </c>
      <c r="L13" s="10"/>
      <c r="M13" s="38" t="s">
        <v>25</v>
      </c>
      <c r="N13" s="47">
        <v>0.27</v>
      </c>
      <c r="O13" s="10"/>
      <c r="P13" s="10"/>
      <c r="R13" s="1"/>
      <c r="S13" s="1"/>
    </row>
    <row r="14" spans="4:19" ht="16.5" thickTop="1">
      <c r="D14" s="22"/>
      <c r="E14" s="22"/>
      <c r="F14" s="22"/>
      <c r="G14" s="35" t="s">
        <v>5</v>
      </c>
      <c r="H14" s="36" t="s">
        <v>4</v>
      </c>
      <c r="I14" s="36"/>
      <c r="J14" s="34" t="s">
        <v>8</v>
      </c>
      <c r="K14" s="23" t="s">
        <v>14</v>
      </c>
      <c r="L14" s="10"/>
      <c r="M14" s="10"/>
      <c r="N14" s="10"/>
      <c r="O14" s="10"/>
      <c r="P14" s="10"/>
      <c r="R14" s="1"/>
      <c r="S14" s="1"/>
    </row>
    <row r="15" spans="4:19" ht="16.5" thickBot="1">
      <c r="D15" s="37"/>
      <c r="E15" s="22"/>
      <c r="F15" s="22"/>
      <c r="G15" s="24" t="s">
        <v>6</v>
      </c>
      <c r="H15" s="25" t="s">
        <v>0</v>
      </c>
      <c r="I15" s="24" t="s">
        <v>9</v>
      </c>
      <c r="J15" s="26" t="s">
        <v>7</v>
      </c>
      <c r="K15" s="27" t="s">
        <v>15</v>
      </c>
      <c r="L15" s="10"/>
      <c r="M15" s="10"/>
      <c r="N15" s="10"/>
      <c r="O15" s="10"/>
      <c r="P15" s="10"/>
      <c r="R15" s="1"/>
      <c r="S15" s="1"/>
    </row>
    <row r="16" spans="4:19" ht="13.5" thickTop="1">
      <c r="D16" s="22"/>
      <c r="E16" s="20" t="s">
        <v>17</v>
      </c>
      <c r="F16" s="20" t="s">
        <v>2</v>
      </c>
      <c r="G16" s="40">
        <v>2850</v>
      </c>
      <c r="H16" s="40">
        <v>72000000000</v>
      </c>
      <c r="I16" s="40">
        <v>34000000000</v>
      </c>
      <c r="J16" s="41">
        <f>0.5*(3*H16-2*I16)/(3*H16+I16)</f>
        <v>0.296</v>
      </c>
      <c r="K16" s="42">
        <v>3</v>
      </c>
      <c r="L16" s="10"/>
      <c r="M16" s="10"/>
      <c r="N16" s="10"/>
      <c r="O16" s="10"/>
      <c r="P16" s="10"/>
      <c r="R16" s="1"/>
      <c r="S16" s="1"/>
    </row>
    <row r="17" spans="4:19" ht="13.5" thickBot="1">
      <c r="D17" s="28"/>
      <c r="E17" s="28" t="s">
        <v>18</v>
      </c>
      <c r="F17" s="28" t="s">
        <v>11</v>
      </c>
      <c r="G17" s="43">
        <v>1.2</v>
      </c>
      <c r="H17" s="30"/>
      <c r="I17" s="30"/>
      <c r="J17" s="45"/>
      <c r="K17" s="44">
        <v>0.025</v>
      </c>
      <c r="P17" s="10"/>
      <c r="R17" s="1"/>
      <c r="S17" s="1"/>
    </row>
    <row r="18" spans="16:19" ht="14.25" thickBot="1" thickTop="1">
      <c r="P18" s="10"/>
      <c r="R18" s="1"/>
      <c r="S18" s="1"/>
    </row>
    <row r="19" spans="2:19" ht="13.5" thickTop="1">
      <c r="B19" s="104" t="s">
        <v>22</v>
      </c>
      <c r="C19" s="105"/>
      <c r="D19" s="105"/>
      <c r="E19" s="105"/>
      <c r="F19" s="105"/>
      <c r="G19" s="105"/>
      <c r="H19" s="105"/>
      <c r="I19" s="105"/>
      <c r="J19" s="106"/>
      <c r="K19" s="107"/>
      <c r="L19" s="108"/>
      <c r="M19" s="108"/>
      <c r="N19" s="108"/>
      <c r="O19" s="118"/>
      <c r="P19" s="10"/>
      <c r="R19" s="1"/>
      <c r="S19" s="1"/>
    </row>
    <row r="20" spans="2:19" ht="12.75">
      <c r="B20" s="109"/>
      <c r="C20" s="110" t="s">
        <v>23</v>
      </c>
      <c r="D20" s="111"/>
      <c r="E20" s="111"/>
      <c r="F20" s="111"/>
      <c r="G20" s="111"/>
      <c r="H20" s="111"/>
      <c r="I20" s="111"/>
      <c r="J20" s="112" t="s">
        <v>1</v>
      </c>
      <c r="K20" s="113"/>
      <c r="L20" s="111"/>
      <c r="M20" s="114"/>
      <c r="N20" s="114"/>
      <c r="O20" s="119"/>
      <c r="P20" s="10"/>
      <c r="R20" s="1"/>
      <c r="S20" s="1"/>
    </row>
    <row r="21" spans="2:19" ht="12.75">
      <c r="B21" s="115"/>
      <c r="C21" s="110"/>
      <c r="D21" s="111"/>
      <c r="E21" s="111"/>
      <c r="F21" s="111"/>
      <c r="G21" s="111"/>
      <c r="H21" s="113"/>
      <c r="I21" s="111"/>
      <c r="J21" s="116"/>
      <c r="K21" s="113"/>
      <c r="L21" s="114"/>
      <c r="M21" s="114"/>
      <c r="N21" s="114"/>
      <c r="O21" s="119"/>
      <c r="P21" s="10"/>
      <c r="R21" s="1"/>
      <c r="S21" s="1"/>
    </row>
    <row r="22" spans="2:27" ht="12.75">
      <c r="B22" s="109"/>
      <c r="C22" s="111"/>
      <c r="D22" s="111"/>
      <c r="E22" s="114"/>
      <c r="F22" s="111"/>
      <c r="G22" s="116"/>
      <c r="H22" s="116"/>
      <c r="I22" s="111"/>
      <c r="J22" s="116"/>
      <c r="K22" s="113"/>
      <c r="L22" s="114"/>
      <c r="M22" s="114"/>
      <c r="N22" s="114"/>
      <c r="O22" s="119"/>
      <c r="P22" s="7"/>
      <c r="Q22" s="7"/>
      <c r="R22" s="7"/>
      <c r="Y22" s="7"/>
      <c r="Z22" s="7"/>
      <c r="AA22" s="7"/>
    </row>
    <row r="23" spans="2:18" ht="12.75">
      <c r="B23" s="109"/>
      <c r="C23" s="111"/>
      <c r="D23" s="111"/>
      <c r="E23" s="111"/>
      <c r="F23" s="111"/>
      <c r="G23" s="111"/>
      <c r="H23" s="111"/>
      <c r="I23" s="111"/>
      <c r="J23" s="111"/>
      <c r="K23" s="113"/>
      <c r="L23" s="114"/>
      <c r="M23" s="114"/>
      <c r="N23" s="114"/>
      <c r="O23" s="119"/>
      <c r="P23" s="7"/>
      <c r="Q23" s="7"/>
      <c r="R23" s="7"/>
    </row>
    <row r="24" spans="2:15" ht="12.75">
      <c r="B24" s="109"/>
      <c r="C24" s="112"/>
      <c r="D24" s="111"/>
      <c r="E24" s="111"/>
      <c r="F24" s="116"/>
      <c r="G24" s="111"/>
      <c r="H24" s="116"/>
      <c r="I24" s="116"/>
      <c r="J24" s="111"/>
      <c r="K24" s="113"/>
      <c r="L24" s="114"/>
      <c r="M24" s="114"/>
      <c r="N24" s="114"/>
      <c r="O24" s="119"/>
    </row>
    <row r="25" spans="2:24" ht="12.75">
      <c r="B25" s="109"/>
      <c r="C25" s="111"/>
      <c r="D25" s="111"/>
      <c r="E25" s="111"/>
      <c r="F25" s="111"/>
      <c r="G25" s="111"/>
      <c r="H25" s="117"/>
      <c r="I25" s="111"/>
      <c r="J25" s="111"/>
      <c r="K25" s="111"/>
      <c r="L25" s="111"/>
      <c r="M25" s="111"/>
      <c r="N25" s="111"/>
      <c r="O25" s="120"/>
      <c r="X25" s="2"/>
    </row>
    <row r="26" spans="2:27" ht="12.75">
      <c r="B26" s="109"/>
      <c r="C26" s="111"/>
      <c r="D26" s="111"/>
      <c r="E26" s="111"/>
      <c r="F26" s="116"/>
      <c r="G26" s="111"/>
      <c r="H26" s="117"/>
      <c r="I26" s="111"/>
      <c r="J26" s="111"/>
      <c r="K26" s="111"/>
      <c r="L26" s="111"/>
      <c r="M26" s="111"/>
      <c r="N26" s="111"/>
      <c r="O26" s="120"/>
      <c r="Z26" s="16"/>
      <c r="AA26" s="14"/>
    </row>
    <row r="27" spans="2:27" ht="13.5" thickBot="1">
      <c r="B27" s="121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3"/>
      <c r="Z27" s="17"/>
      <c r="AA27" s="19"/>
    </row>
    <row r="28" spans="18:28" ht="13.5" thickTop="1">
      <c r="R28" s="11"/>
      <c r="Y28" s="4"/>
      <c r="Z28" s="10"/>
      <c r="AA28" s="4"/>
      <c r="AB28" s="10"/>
    </row>
    <row r="29" spans="2:28" ht="13.5" thickBot="1">
      <c r="B29" s="2" t="s">
        <v>24</v>
      </c>
      <c r="O29" s="7"/>
      <c r="P29" s="7"/>
      <c r="Q29" s="7"/>
      <c r="R29" s="7"/>
      <c r="Y29" s="4"/>
      <c r="Z29" s="10"/>
      <c r="AA29" s="4"/>
      <c r="AB29" s="10"/>
    </row>
    <row r="30" spans="2:28" ht="17.25" thickBot="1" thickTop="1">
      <c r="B30" s="56" t="s">
        <v>19</v>
      </c>
      <c r="C30" s="48" t="s">
        <v>29</v>
      </c>
      <c r="D30" s="20"/>
      <c r="E30" s="20"/>
      <c r="F30" s="20"/>
      <c r="G30" s="20"/>
      <c r="H30" s="20"/>
      <c r="I30" s="20"/>
      <c r="J30" s="20"/>
      <c r="L30" s="38" t="s">
        <v>36</v>
      </c>
      <c r="M30" s="55"/>
      <c r="O30" s="51"/>
      <c r="P30" s="7"/>
      <c r="Q30" s="7"/>
      <c r="R30" s="7"/>
      <c r="Y30" s="4"/>
      <c r="Z30" s="10"/>
      <c r="AA30" s="4"/>
      <c r="AB30" s="10"/>
    </row>
    <row r="31" spans="3:28" ht="18.75" thickBot="1" thickTop="1">
      <c r="C31" s="79" t="s">
        <v>31</v>
      </c>
      <c r="D31" s="49" t="s">
        <v>30</v>
      </c>
      <c r="E31" s="50" t="s">
        <v>32</v>
      </c>
      <c r="F31" s="80" t="s">
        <v>0</v>
      </c>
      <c r="G31" s="49" t="s">
        <v>9</v>
      </c>
      <c r="H31" s="49" t="s">
        <v>6</v>
      </c>
      <c r="I31" s="80" t="s">
        <v>33</v>
      </c>
      <c r="J31" s="80" t="s">
        <v>34</v>
      </c>
      <c r="L31" s="39" t="s">
        <v>26</v>
      </c>
      <c r="M31" s="46">
        <f>PI()*$N7/4</f>
        <v>0.15707963267948966</v>
      </c>
      <c r="O31" s="99" t="s">
        <v>35</v>
      </c>
      <c r="P31" s="7"/>
      <c r="Q31" s="7"/>
      <c r="R31" s="7"/>
      <c r="T31" s="9"/>
      <c r="U31" s="7"/>
      <c r="V31" s="7"/>
      <c r="W31" s="7"/>
      <c r="Z31" s="10"/>
      <c r="AA31" s="4"/>
      <c r="AB31" s="10"/>
    </row>
    <row r="32" spans="3:27" ht="17.25" thickBot="1" thickTop="1">
      <c r="C32" s="81">
        <v>0</v>
      </c>
      <c r="D32" s="82">
        <f aca="true" t="shared" si="0" ref="D32:D47">(C32/N$7)*3/(4*PI())</f>
        <v>0</v>
      </c>
      <c r="E32" s="83">
        <f aca="true" t="shared" si="1" ref="E32:E47">J$10*(1-16*D32/9)</f>
        <v>0.24233128834355827</v>
      </c>
      <c r="F32" s="84">
        <f aca="true" t="shared" si="2" ref="F32:F47">H$10*(1-(16*(1-E32^2)*D32)/(9*(1-2*E32)))</f>
        <v>45000000000</v>
      </c>
      <c r="G32" s="84">
        <f aca="true" t="shared" si="3" ref="G32:G47">I$10*(1-(32*(1-E32)*(5-E32)*D32)/(45*(2-E32)))</f>
        <v>28000000000</v>
      </c>
      <c r="H32" s="82">
        <f aca="true" t="shared" si="4" ref="H32:H47">(1-C32)*G$10+C32*G$11</f>
        <v>2660</v>
      </c>
      <c r="I32" s="85">
        <f aca="true" t="shared" si="5" ref="I32:I47">((3*F32+4*G32)/(3*H32))^0.5</f>
        <v>5563.486402641868</v>
      </c>
      <c r="J32" s="85">
        <f aca="true" t="shared" si="6" ref="J32:J47">(G32/H32)^0.5</f>
        <v>3244.428422615251</v>
      </c>
      <c r="L32" s="39" t="s">
        <v>27</v>
      </c>
      <c r="M32" s="46">
        <f>1-PI()*$N7/2</f>
        <v>0.6858407346410207</v>
      </c>
      <c r="N32" s="7"/>
      <c r="O32" s="100">
        <f>$K$10*(1+2*$C32*M$33*($K$11-$K$10))/(1-$C32*M$33*($K$11-$K$10))</f>
        <v>3.5</v>
      </c>
      <c r="P32" s="7"/>
      <c r="Q32" s="7"/>
      <c r="R32" s="7"/>
      <c r="T32" s="8"/>
      <c r="U32" s="7"/>
      <c r="V32" s="7"/>
      <c r="X32" s="7"/>
      <c r="Y32" s="7"/>
      <c r="Z32" s="1"/>
      <c r="AA32" s="1"/>
    </row>
    <row r="33" spans="3:27" ht="20.25" thickBot="1" thickTop="1">
      <c r="C33" s="81">
        <v>0.02</v>
      </c>
      <c r="D33" s="82">
        <f t="shared" si="0"/>
        <v>0.0238732414637843</v>
      </c>
      <c r="E33" s="83">
        <f t="shared" si="1"/>
        <v>0.23204642903537034</v>
      </c>
      <c r="F33" s="84">
        <f t="shared" si="2"/>
        <v>41628106327.60149</v>
      </c>
      <c r="G33" s="84">
        <f t="shared" si="3"/>
        <v>27015528806.387566</v>
      </c>
      <c r="H33" s="82">
        <f t="shared" si="4"/>
        <v>2606.8239999999996</v>
      </c>
      <c r="I33" s="85">
        <f t="shared" si="5"/>
        <v>5457.723765793224</v>
      </c>
      <c r="J33" s="85">
        <f t="shared" si="6"/>
        <v>3219.221659753621</v>
      </c>
      <c r="L33" s="52" t="s">
        <v>28</v>
      </c>
      <c r="M33" s="46">
        <f>(1/9)*(2/(M31*K$11+(1-M31)*K$10)+1/(M32*K$11+(1-M32)*K$10))</f>
        <v>0.17472299779569989</v>
      </c>
      <c r="N33" s="7"/>
      <c r="O33" s="100">
        <f>$K$10*(1+2*$C33*M$33*($K$11-$K$10))/(1-$C33*M$33*($K$11-$K$10))</f>
        <v>3.3740256304138048</v>
      </c>
      <c r="P33" s="7"/>
      <c r="Q33" s="7"/>
      <c r="R33" s="7"/>
      <c r="T33" s="7"/>
      <c r="U33" s="7"/>
      <c r="V33" s="7"/>
      <c r="X33" s="7"/>
      <c r="Z33" s="1"/>
      <c r="AA33" s="1"/>
    </row>
    <row r="34" spans="3:27" ht="13.5" thickTop="1">
      <c r="C34" s="81">
        <v>0.04</v>
      </c>
      <c r="D34" s="82">
        <f t="shared" si="0"/>
        <v>0.0477464829275686</v>
      </c>
      <c r="E34" s="83">
        <f t="shared" si="1"/>
        <v>0.22176156972718244</v>
      </c>
      <c r="F34" s="84">
        <f t="shared" si="2"/>
        <v>38473454103.08722</v>
      </c>
      <c r="G34" s="84">
        <f t="shared" si="3"/>
        <v>26011949645.09629</v>
      </c>
      <c r="H34" s="82">
        <f t="shared" si="4"/>
        <v>2553.6479999999997</v>
      </c>
      <c r="I34" s="85">
        <f t="shared" si="5"/>
        <v>5352.351396266693</v>
      </c>
      <c r="J34" s="85">
        <f t="shared" si="6"/>
        <v>3191.5814762918503</v>
      </c>
      <c r="N34" s="7"/>
      <c r="O34" s="100">
        <f>$K$10*(1+2*$C34*M$33*($K$11-$K$10))/(1-$C34*M$33*($K$11-$K$10))</f>
        <v>3.251038194776568</v>
      </c>
      <c r="P34" s="7"/>
      <c r="Q34" s="7"/>
      <c r="R34" s="7"/>
      <c r="T34" s="7"/>
      <c r="U34" s="7"/>
      <c r="Z34" s="1"/>
      <c r="AA34" s="1"/>
    </row>
    <row r="35" spans="3:27" ht="13.5" thickBot="1">
      <c r="C35" s="81">
        <v>0.06</v>
      </c>
      <c r="D35" s="82">
        <f t="shared" si="0"/>
        <v>0.07161972439135289</v>
      </c>
      <c r="E35" s="83">
        <f t="shared" si="1"/>
        <v>0.21147671041899452</v>
      </c>
      <c r="F35" s="84">
        <f t="shared" si="2"/>
        <v>35514912179.65071</v>
      </c>
      <c r="G35" s="84">
        <f t="shared" si="3"/>
        <v>24989423477.1237</v>
      </c>
      <c r="H35" s="82">
        <f t="shared" si="4"/>
        <v>2500.4719999999998</v>
      </c>
      <c r="I35" s="85">
        <f t="shared" si="5"/>
        <v>5246.757095553519</v>
      </c>
      <c r="J35" s="85">
        <f t="shared" si="6"/>
        <v>3161.3102577609857</v>
      </c>
      <c r="L35" s="8"/>
      <c r="N35" s="12"/>
      <c r="O35" s="100">
        <f>$K$10*(1+2*$C35*M$33*($K$11-$K$10))/(1-$C35*M$33*($K$11-$K$10))</f>
        <v>3.1309327045516975</v>
      </c>
      <c r="P35" s="7"/>
      <c r="Q35" s="7"/>
      <c r="R35" s="7"/>
      <c r="Z35" s="1"/>
      <c r="AA35" s="1"/>
    </row>
    <row r="36" spans="3:18" ht="14.25" thickBot="1" thickTop="1">
      <c r="C36" s="81">
        <v>0.08</v>
      </c>
      <c r="D36" s="82">
        <f t="shared" si="0"/>
        <v>0.0954929658551372</v>
      </c>
      <c r="E36" s="83">
        <f t="shared" si="1"/>
        <v>0.2011918511108066</v>
      </c>
      <c r="F36" s="84">
        <f t="shared" si="2"/>
        <v>32734258713.631775</v>
      </c>
      <c r="G36" s="84">
        <f t="shared" si="3"/>
        <v>23948107582.227123</v>
      </c>
      <c r="H36" s="82">
        <f t="shared" si="4"/>
        <v>2447.2960000000003</v>
      </c>
      <c r="I36" s="85">
        <f t="shared" si="5"/>
        <v>5140.337350930522</v>
      </c>
      <c r="J36" s="85">
        <f t="shared" si="6"/>
        <v>3128.1844298486694</v>
      </c>
      <c r="L36" s="8"/>
      <c r="N36" s="12"/>
      <c r="O36" s="100">
        <f>$K$10*(1+2*$C36*M$33*($K$11-$K$10))/(1-$C36*M$33*($K$11-$K$10))</f>
        <v>3.013609034581234</v>
      </c>
      <c r="P36" s="7"/>
      <c r="Q36" s="7"/>
      <c r="R36" s="54"/>
    </row>
    <row r="37" spans="3:18" ht="13.5" thickTop="1">
      <c r="C37" s="81">
        <v>0.1</v>
      </c>
      <c r="D37" s="82">
        <f t="shared" si="0"/>
        <v>0.1193662073189215</v>
      </c>
      <c r="E37" s="83">
        <f t="shared" si="1"/>
        <v>0.19090699180261866</v>
      </c>
      <c r="F37" s="84">
        <f t="shared" si="2"/>
        <v>30115697139.113934</v>
      </c>
      <c r="G37" s="84">
        <f t="shared" si="3"/>
        <v>22888155663.56464</v>
      </c>
      <c r="H37" s="82">
        <f t="shared" si="4"/>
        <v>2394.12</v>
      </c>
      <c r="I37" s="85">
        <f t="shared" si="5"/>
        <v>5032.484239994633</v>
      </c>
      <c r="J37" s="85">
        <f t="shared" si="6"/>
        <v>3091.9498546304017</v>
      </c>
      <c r="L37" s="8"/>
      <c r="N37" s="12"/>
      <c r="O37" s="100">
        <f>$K$10*(1+2*$C37*M$33*($K$11-$K$10))/(1-$C37*M$33*($K$11-$K$10))</f>
        <v>2.8989716447021934</v>
      </c>
      <c r="P37" s="7"/>
      <c r="Q37" s="7"/>
      <c r="R37" s="7"/>
    </row>
    <row r="38" spans="3:18" ht="12.75">
      <c r="C38" s="81">
        <v>0.12</v>
      </c>
      <c r="D38" s="82">
        <f t="shared" si="0"/>
        <v>0.14323944878270578</v>
      </c>
      <c r="E38" s="83">
        <f t="shared" si="1"/>
        <v>0.18062213249443076</v>
      </c>
      <c r="F38" s="84">
        <f t="shared" si="2"/>
        <v>27645465664.340527</v>
      </c>
      <c r="G38" s="84">
        <f t="shared" si="3"/>
        <v>21809717948.78683</v>
      </c>
      <c r="H38" s="82">
        <f t="shared" si="4"/>
        <v>2340.944</v>
      </c>
      <c r="I38" s="85">
        <f t="shared" si="5"/>
        <v>4922.572066571809</v>
      </c>
      <c r="J38" s="85">
        <f t="shared" si="6"/>
        <v>3052.3161337834413</v>
      </c>
      <c r="L38" s="8"/>
      <c r="N38" s="12"/>
      <c r="O38" s="100">
        <f>$K$10*(1+2*$C38*M$33*($K$11-$K$10))/(1-$C38*M$33*($K$11-$K$10))</f>
        <v>2.7869293202683507</v>
      </c>
      <c r="P38" s="7"/>
      <c r="Q38" s="7"/>
      <c r="R38" s="7"/>
    </row>
    <row r="39" spans="3:18" ht="12.75">
      <c r="C39" s="81">
        <v>0.14</v>
      </c>
      <c r="D39" s="82">
        <f t="shared" si="0"/>
        <v>0.16711269024649011</v>
      </c>
      <c r="E39" s="83">
        <f t="shared" si="1"/>
        <v>0.17033727318624284</v>
      </c>
      <c r="F39" s="84">
        <f t="shared" si="2"/>
        <v>25311519866.011</v>
      </c>
      <c r="G39" s="84">
        <f t="shared" si="3"/>
        <v>20712941287.71899</v>
      </c>
      <c r="H39" s="82">
        <f t="shared" si="4"/>
        <v>2287.768</v>
      </c>
      <c r="I39" s="85">
        <f t="shared" si="5"/>
        <v>4809.943007214407</v>
      </c>
      <c r="J39" s="85">
        <f t="shared" si="6"/>
        <v>3008.949483581816</v>
      </c>
      <c r="L39" s="8"/>
      <c r="N39" s="12"/>
      <c r="O39" s="100">
        <f>$K$10*(1+2*$C39*M$33*($K$11-$K$10))/(1-$C39*M$33*($K$11-$K$10))</f>
        <v>2.6773949300963595</v>
      </c>
      <c r="P39" s="7"/>
      <c r="Q39" s="7"/>
      <c r="R39" s="7"/>
    </row>
    <row r="40" spans="3:18" ht="12.75">
      <c r="C40" s="81">
        <v>0.16</v>
      </c>
      <c r="D40" s="82">
        <f t="shared" si="0"/>
        <v>0.1909859317102744</v>
      </c>
      <c r="E40" s="83">
        <f t="shared" si="1"/>
        <v>0.16005241387805494</v>
      </c>
      <c r="F40" s="84">
        <f t="shared" si="2"/>
        <v>23103272900.806545</v>
      </c>
      <c r="G40" s="84">
        <f t="shared" si="3"/>
        <v>19597969246.767265</v>
      </c>
      <c r="H40" s="82">
        <f t="shared" si="4"/>
        <v>2234.592</v>
      </c>
      <c r="I40" s="85">
        <f t="shared" si="5"/>
        <v>4693.890925646313</v>
      </c>
      <c r="J40" s="85">
        <f t="shared" si="6"/>
        <v>2961.4637166267353</v>
      </c>
      <c r="L40" s="8"/>
      <c r="N40" s="12"/>
      <c r="O40" s="100">
        <f>$K$10*(1+2*$C40*M$33*($K$11-$K$10))/(1-$C40*M$33*($K$11-$K$10))</f>
        <v>2.5702852004862407</v>
      </c>
      <c r="P40" s="7"/>
      <c r="Q40" s="7"/>
      <c r="R40" s="7"/>
    </row>
    <row r="41" spans="3:18" ht="12.75">
      <c r="C41" s="81">
        <v>0.18</v>
      </c>
      <c r="D41" s="82">
        <f t="shared" si="0"/>
        <v>0.2148591731740587</v>
      </c>
      <c r="E41" s="83">
        <f t="shared" si="1"/>
        <v>0.149767554569867</v>
      </c>
      <c r="F41" s="84">
        <f t="shared" si="2"/>
        <v>21011381490.309025</v>
      </c>
      <c r="G41" s="84">
        <f t="shared" si="3"/>
        <v>18464942200.176086</v>
      </c>
      <c r="H41" s="82">
        <f t="shared" si="4"/>
        <v>2181.416</v>
      </c>
      <c r="I41" s="85">
        <f t="shared" si="5"/>
        <v>4573.642288502063</v>
      </c>
      <c r="J41" s="85">
        <f t="shared" si="6"/>
        <v>2909.408673114038</v>
      </c>
      <c r="L41" s="8"/>
      <c r="N41" s="12"/>
      <c r="O41" s="100">
        <f>$K$10*(1+2*$C41*M$33*($K$11-$K$10))/(1-$C41*M$33*($K$11-$K$10))</f>
        <v>2.465520504084475</v>
      </c>
      <c r="P41" s="7"/>
      <c r="Q41" s="7"/>
      <c r="R41" s="7"/>
    </row>
    <row r="42" spans="3:18" ht="12.75">
      <c r="C42" s="81">
        <v>0.2</v>
      </c>
      <c r="D42" s="82">
        <f t="shared" si="0"/>
        <v>0.238732414637843</v>
      </c>
      <c r="E42" s="83">
        <f t="shared" si="1"/>
        <v>0.13948269526167908</v>
      </c>
      <c r="F42" s="84">
        <f t="shared" si="2"/>
        <v>19027568538.530315</v>
      </c>
      <c r="G42" s="84">
        <f t="shared" si="3"/>
        <v>17313997418.25884</v>
      </c>
      <c r="H42" s="82">
        <f t="shared" si="4"/>
        <v>2128.24</v>
      </c>
      <c r="I42" s="85">
        <f t="shared" si="5"/>
        <v>4448.332742398499</v>
      </c>
      <c r="J42" s="85">
        <f t="shared" si="6"/>
        <v>2852.2551534743216</v>
      </c>
      <c r="L42" s="8"/>
      <c r="N42" s="12"/>
      <c r="O42" s="100">
        <f>$K$10*(1+2*$C42*M$33*($K$11-$K$10))/(1-$C42*M$33*($K$11-$K$10))</f>
        <v>2.363024662464675</v>
      </c>
      <c r="P42" s="7"/>
      <c r="Q42" s="7"/>
      <c r="R42" s="7"/>
    </row>
    <row r="43" spans="3:18" ht="12.75">
      <c r="C43" s="81">
        <v>0.22</v>
      </c>
      <c r="D43" s="82">
        <f t="shared" si="0"/>
        <v>0.2626056561016273</v>
      </c>
      <c r="E43" s="83">
        <f t="shared" si="1"/>
        <v>0.12919783595349116</v>
      </c>
      <c r="F43" s="84">
        <f t="shared" si="2"/>
        <v>17144475269.556679</v>
      </c>
      <c r="G43" s="84">
        <f t="shared" si="3"/>
        <v>16145269152.718212</v>
      </c>
      <c r="H43" s="82">
        <f t="shared" si="4"/>
        <v>2075.0640000000003</v>
      </c>
      <c r="I43" s="85">
        <f t="shared" si="5"/>
        <v>4316.977305061256</v>
      </c>
      <c r="J43" s="85">
        <f t="shared" si="6"/>
        <v>2789.374952095624</v>
      </c>
      <c r="L43" s="8"/>
      <c r="N43" s="12"/>
      <c r="O43" s="100">
        <f>$K$10*(1+2*$C43*M$33*($K$11-$K$10))/(1-$C43*M$33*($K$11-$K$10))</f>
        <v>2.262724761397186</v>
      </c>
      <c r="P43" s="7"/>
      <c r="Q43" s="7"/>
      <c r="R43" s="7"/>
    </row>
    <row r="44" spans="3:18" ht="12.75">
      <c r="C44" s="81">
        <v>0.24</v>
      </c>
      <c r="D44" s="82">
        <f t="shared" si="0"/>
        <v>0.28647889756541156</v>
      </c>
      <c r="E44" s="83">
        <f t="shared" si="1"/>
        <v>0.11891297664530327</v>
      </c>
      <c r="F44" s="84">
        <f t="shared" si="2"/>
        <v>15355537308.441254</v>
      </c>
      <c r="G44" s="84">
        <f t="shared" si="3"/>
        <v>14958888719.167587</v>
      </c>
      <c r="H44" s="82">
        <f t="shared" si="4"/>
        <v>2021.8880000000001</v>
      </c>
      <c r="I44" s="85">
        <f t="shared" si="5"/>
        <v>4178.431129026857</v>
      </c>
      <c r="J44" s="85">
        <f t="shared" si="6"/>
        <v>2720.013868406031</v>
      </c>
      <c r="L44" s="8"/>
      <c r="N44" s="12"/>
      <c r="O44" s="100">
        <f>$K$10*(1+2*$C44*M$33*($K$11-$K$10))/(1-$C44*M$33*($K$11-$K$10))</f>
        <v>2.1645509778662158</v>
      </c>
      <c r="P44" s="7"/>
      <c r="Q44" s="7"/>
      <c r="R44" s="7"/>
    </row>
    <row r="45" spans="3:20" ht="12.75">
      <c r="C45" s="81">
        <v>0.26</v>
      </c>
      <c r="D45" s="82">
        <f t="shared" si="0"/>
        <v>0.31035213902919595</v>
      </c>
      <c r="E45" s="83">
        <f t="shared" si="1"/>
        <v>0.1086281173371153</v>
      </c>
      <c r="F45" s="84">
        <f t="shared" si="2"/>
        <v>13654880300.91332</v>
      </c>
      <c r="G45" s="84">
        <f t="shared" si="3"/>
        <v>13754984576.960016</v>
      </c>
      <c r="H45" s="82">
        <f t="shared" si="4"/>
        <v>1968.7119999999998</v>
      </c>
      <c r="I45" s="85">
        <f t="shared" si="5"/>
        <v>4031.336132066618</v>
      </c>
      <c r="J45" s="85">
        <f t="shared" si="6"/>
        <v>2643.2543746204115</v>
      </c>
      <c r="L45" s="8"/>
      <c r="N45" s="12"/>
      <c r="O45" s="100">
        <f>$K$10*(1+2*$C45*M$33*($K$11-$K$10))/(1-$C45*M$33*($K$11-$K$10))</f>
        <v>2.0684364179720633</v>
      </c>
      <c r="P45" s="7"/>
      <c r="Q45" s="7"/>
      <c r="R45" s="7"/>
      <c r="T45" s="15"/>
    </row>
    <row r="46" spans="3:20" ht="12.75">
      <c r="C46" s="81">
        <v>0.28</v>
      </c>
      <c r="D46" s="82">
        <f t="shared" si="0"/>
        <v>0.33422538049298023</v>
      </c>
      <c r="E46" s="83">
        <f t="shared" si="1"/>
        <v>0.0983432580289274</v>
      </c>
      <c r="F46" s="84">
        <f t="shared" si="2"/>
        <v>12037231569.715273</v>
      </c>
      <c r="G46" s="84">
        <f t="shared" si="3"/>
        <v>12533682406.426815</v>
      </c>
      <c r="H46" s="82">
        <f t="shared" si="4"/>
        <v>1915.5359999999998</v>
      </c>
      <c r="I46" s="85">
        <f t="shared" si="5"/>
        <v>3874.0459079403468</v>
      </c>
      <c r="J46" s="85">
        <f t="shared" si="6"/>
        <v>2557.9625608394485</v>
      </c>
      <c r="L46" s="8"/>
      <c r="N46" s="12"/>
      <c r="O46" s="100">
        <f>$K$10*(1+2*$C46*M$33*($K$11-$K$10))/(1-$C46*M$33*($K$11-$K$10))</f>
        <v>1.9743169649276242</v>
      </c>
      <c r="P46" s="7"/>
      <c r="Q46" s="7"/>
      <c r="R46" s="7"/>
      <c r="T46" s="18"/>
    </row>
    <row r="47" spans="3:20" ht="12.75">
      <c r="C47" s="81">
        <v>0.3</v>
      </c>
      <c r="D47" s="82">
        <f t="shared" si="0"/>
        <v>0.35809862195676445</v>
      </c>
      <c r="E47" s="83">
        <f t="shared" si="1"/>
        <v>0.0880583987207395</v>
      </c>
      <c r="F47" s="84">
        <f t="shared" si="2"/>
        <v>10497845004.885477</v>
      </c>
      <c r="G47" s="84">
        <f t="shared" si="3"/>
        <v>11295105183.623106</v>
      </c>
      <c r="H47" s="82">
        <f t="shared" si="4"/>
        <v>1862.3599999999997</v>
      </c>
      <c r="I47" s="85">
        <f t="shared" si="5"/>
        <v>3704.5161287729366</v>
      </c>
      <c r="J47" s="85">
        <f t="shared" si="6"/>
        <v>2462.710273840494</v>
      </c>
      <c r="L47" s="8"/>
      <c r="N47" s="12"/>
      <c r="O47" s="100">
        <f>$K$10*(1+2*$C47*M$33*($K$11-$K$10))/(1-$C47*M$33*($K$11-$K$10))</f>
        <v>1.8821311364233444</v>
      </c>
      <c r="P47" s="7"/>
      <c r="Q47" s="7"/>
      <c r="R47" s="7"/>
      <c r="T47" s="18"/>
    </row>
    <row r="48" spans="3:23" ht="12.75">
      <c r="C48" s="81">
        <v>0.32</v>
      </c>
      <c r="D48" s="82">
        <f>(C48/N$7)*3/(4*PI())</f>
        <v>0.3819718634205488</v>
      </c>
      <c r="E48" s="83">
        <f>J$10*(1-16*D48/9)</f>
        <v>0.07777353941255158</v>
      </c>
      <c r="F48" s="84">
        <f>H$10*(1-(16*(1-E48^2)*D48)/(9*(1-2*E48)))</f>
        <v>9032436931.46125</v>
      </c>
      <c r="G48" s="84">
        <f>I$10*(1-(32*(1-E48)*(5-E48)*D48)/(45*(2-E48)))</f>
        <v>10039373252.673906</v>
      </c>
      <c r="H48" s="82">
        <f>(1-C48)*G$10+C48*G$11</f>
        <v>1809.1839999999997</v>
      </c>
      <c r="I48" s="85">
        <f>((3*F48+4*G48)/(3*H48))^0.5</f>
        <v>3520.1377494363924</v>
      </c>
      <c r="J48" s="85">
        <f>(G48/H48)^0.5</f>
        <v>2355.6563327409526</v>
      </c>
      <c r="L48" s="8"/>
      <c r="N48" s="12"/>
      <c r="O48" s="100">
        <f>$K$10*(1+2*$C48*M$33*($K$11-$K$10))/(1-$C48*M$33*($K$11-$K$10))</f>
        <v>1.791819950693823</v>
      </c>
      <c r="P48" s="7"/>
      <c r="Q48" s="7"/>
      <c r="R48" s="7"/>
      <c r="T48" s="18"/>
      <c r="V48" s="7"/>
      <c r="W48" s="19"/>
    </row>
    <row r="49" spans="3:23" ht="12.75">
      <c r="C49" s="81">
        <v>0.34</v>
      </c>
      <c r="D49" s="82">
        <f>(C49/N$7)*3/(4*PI())</f>
        <v>0.4058451048843331</v>
      </c>
      <c r="E49" s="83">
        <f>J$10*(1-16*D49/9)</f>
        <v>0.06748868010436364</v>
      </c>
      <c r="F49" s="84">
        <f>H$10*(1-(16*(1-E49^2)*D49)/(9*(1-2*E49)))</f>
        <v>7637131127.346837</v>
      </c>
      <c r="G49" s="84">
        <f>I$10*(1-(32*(1-E49)*(5-E49)*D49)/(45*(2-E49)))</f>
        <v>8766604395.810015</v>
      </c>
      <c r="H49" s="82">
        <f>(1-C49)*G$10+C49*G$11</f>
        <v>1756.0079999999996</v>
      </c>
      <c r="I49" s="85">
        <f>((3*F49+4*G49)/(3*H49))^0.5</f>
        <v>3317.470231635651</v>
      </c>
      <c r="J49" s="85">
        <f>(G49/H49)^0.5</f>
        <v>2234.3564576011636</v>
      </c>
      <c r="L49" s="8"/>
      <c r="N49" s="12"/>
      <c r="O49" s="100">
        <f>$K$10*(1+2*$C49*M$33*($K$11-$K$10))/(1-$C49*M$33*($K$11-$K$10))</f>
        <v>1.7033268006729816</v>
      </c>
      <c r="P49" s="7"/>
      <c r="Q49" s="7"/>
      <c r="R49" s="7"/>
      <c r="T49" s="18"/>
      <c r="V49" s="7"/>
      <c r="W49" s="19"/>
    </row>
    <row r="50" spans="3:23" ht="12.75">
      <c r="C50" s="81">
        <v>0.36</v>
      </c>
      <c r="D50" s="82">
        <f>(C50/N$7)*3/(4*PI())</f>
        <v>0.4297183463481174</v>
      </c>
      <c r="E50" s="83">
        <f>J$10*(1-16*D50/9)</f>
        <v>0.05720382079617574</v>
      </c>
      <c r="F50" s="84">
        <f>H$10*(1-(16*(1-E50^2)*D50)/(9*(1-2*E50)))</f>
        <v>6308411503.625323</v>
      </c>
      <c r="G50" s="84">
        <f>I$10*(1-(32*(1-E50)*(5-E50)*D50)/(45*(2-E50)))</f>
        <v>7476913901.179366</v>
      </c>
      <c r="H50" s="82">
        <f>(1-C50)*G$10+C50*G$11</f>
        <v>1702.832</v>
      </c>
      <c r="I50" s="85">
        <f>((3*F50+4*G50)/(3*H50))^0.5</f>
        <v>3091.7878437095696</v>
      </c>
      <c r="J50" s="85">
        <f>(G50/H50)^0.5</f>
        <v>2095.440281885228</v>
      </c>
      <c r="L50" s="8"/>
      <c r="N50" s="12"/>
      <c r="O50" s="100">
        <f>$K$10*(1+2*$C50*M$33*($K$11-$K$10))/(1-$C50*M$33*($K$11-$K$10))</f>
        <v>1.6165973356735572</v>
      </c>
      <c r="P50" s="7"/>
      <c r="Q50" s="7"/>
      <c r="R50" s="7"/>
      <c r="T50" s="18"/>
      <c r="V50" s="7"/>
      <c r="W50" s="19"/>
    </row>
    <row r="51" spans="3:23" ht="12.75">
      <c r="C51" s="81">
        <v>0.38</v>
      </c>
      <c r="D51" s="82">
        <f>(C51/N$7)*3/(4*PI())</f>
        <v>0.4535915878119017</v>
      </c>
      <c r="E51" s="83">
        <f>J$10*(1-16*D51/9)</f>
        <v>0.04691896148798783</v>
      </c>
      <c r="F51" s="84">
        <f>H$10*(1-(16*(1-E51^2)*D51)/(9*(1-2*E51)))</f>
        <v>5043081229.761886</v>
      </c>
      <c r="G51" s="84">
        <f>I$10*(1-(32*(1-E51)*(5-E51)*D51)/(45*(2-E51)))</f>
        <v>6170414628.515785</v>
      </c>
      <c r="H51" s="82">
        <f>(1-C51)*G$10+C51*G$11</f>
        <v>1649.656</v>
      </c>
      <c r="I51" s="85">
        <f>((3*F51+4*G51)/(3*H51))^0.5</f>
        <v>2836.2446327808334</v>
      </c>
      <c r="J51" s="85">
        <f>(G51/H51)^0.5</f>
        <v>1934.0178518704545</v>
      </c>
      <c r="L51" s="8"/>
      <c r="N51" s="12"/>
      <c r="O51" s="100">
        <f>$K$10*(1+2*$C51*M$33*($K$11-$K$10))/(1-$C51*M$33*($K$11-$K$10))</f>
        <v>1.5315793500712467</v>
      </c>
      <c r="P51" s="7"/>
      <c r="Q51" s="7"/>
      <c r="R51" s="7"/>
      <c r="T51" s="18"/>
      <c r="V51" s="7"/>
      <c r="W51" s="19"/>
    </row>
    <row r="52" spans="3:23" ht="13.5" thickBot="1">
      <c r="C52" s="86">
        <v>0.4</v>
      </c>
      <c r="D52" s="87">
        <f>(C52/N$7)*3/(4*PI())</f>
        <v>0.477464829275686</v>
      </c>
      <c r="E52" s="88">
        <f>J$10*(1-16*D52/9)</f>
        <v>0.03663410217979988</v>
      </c>
      <c r="F52" s="89">
        <f>H$10*(1-(16*(1-E52^2)*D52)/(9*(1-2*E52)))</f>
        <v>3838227302.343506</v>
      </c>
      <c r="G52" s="89">
        <f>I$10*(1-(32*(1-E52)*(5-E52)*D52)/(45*(2-E52)))</f>
        <v>4847217072.743781</v>
      </c>
      <c r="H52" s="87">
        <f>(1-C52)*G$10+C52*G$11</f>
        <v>1596.48</v>
      </c>
      <c r="I52" s="90">
        <f>((3*F52+4*G52)/(3*H52))^0.5</f>
        <v>2540.16436112782</v>
      </c>
      <c r="J52" s="90">
        <f>(G52/H52)^0.5</f>
        <v>1742.4667253927362</v>
      </c>
      <c r="L52" s="8"/>
      <c r="N52" s="12"/>
      <c r="O52" s="101">
        <f>$K$10*(1+2*$C52*M$33*($K$11-$K$10))/(1-$C52*M$33*($K$11-$K$10))</f>
        <v>1.4482226785144334</v>
      </c>
      <c r="P52" s="7"/>
      <c r="Q52" s="7"/>
      <c r="R52" s="7"/>
      <c r="T52" s="18"/>
      <c r="V52" s="7"/>
      <c r="W52" s="19"/>
    </row>
    <row r="53" spans="3:18" ht="14.25" thickBot="1" thickTop="1">
      <c r="C53" s="91"/>
      <c r="D53" s="91"/>
      <c r="E53" s="91"/>
      <c r="F53" s="91"/>
      <c r="G53" s="91"/>
      <c r="H53" s="91"/>
      <c r="I53" s="91"/>
      <c r="J53" s="91"/>
      <c r="N53" s="12"/>
      <c r="O53" s="6"/>
      <c r="P53" s="7"/>
      <c r="Q53" s="7"/>
      <c r="R53" s="7"/>
    </row>
    <row r="54" spans="2:18" ht="17.25" thickBot="1" thickTop="1">
      <c r="B54" s="57" t="s">
        <v>20</v>
      </c>
      <c r="C54" s="92">
        <v>0</v>
      </c>
      <c r="D54" s="93">
        <f aca="true" t="shared" si="7" ref="D54:D69">(C54/N$13)*3/(4*PI())</f>
        <v>0</v>
      </c>
      <c r="E54" s="94">
        <f aca="true" t="shared" si="8" ref="E54:E69">J$16*(1-16*D54/9)</f>
        <v>0.296</v>
      </c>
      <c r="F54" s="95">
        <f aca="true" t="shared" si="9" ref="F54:F69">H$16*(1-(16*(1-E54^2)*D54)/(9*(1-2*E54)))</f>
        <v>72000000000</v>
      </c>
      <c r="G54" s="95">
        <f aca="true" t="shared" si="10" ref="G54:G69">I$16*(1-(32*(1-E54)*(5-E54)*D54)/(45*(2-E54)))</f>
        <v>34000000000</v>
      </c>
      <c r="H54" s="95">
        <f aca="true" t="shared" si="11" ref="H54:H69">(1-C54)*G$16+C54*G$17</f>
        <v>2850</v>
      </c>
      <c r="I54" s="96">
        <f aca="true" t="shared" si="12" ref="I54:I69">((3*F54+4*G54)/(3*H54))^0.5</f>
        <v>6416.353375810504</v>
      </c>
      <c r="J54" s="96">
        <f aca="true" t="shared" si="13" ref="J54:J69">(G54/H54)^0.5</f>
        <v>3453.957811178867</v>
      </c>
      <c r="L54" s="38" t="s">
        <v>36</v>
      </c>
      <c r="M54" s="55"/>
      <c r="N54" s="12"/>
      <c r="O54" s="102">
        <f>$K$16*(1+2*$C54*M$57*($K$17-$K$16))/(1-$C54*M$57*($K$17-$K$16))</f>
        <v>3</v>
      </c>
      <c r="P54" s="7"/>
      <c r="Q54" s="7"/>
      <c r="R54" s="7"/>
    </row>
    <row r="55" spans="3:18" ht="17.25" thickBot="1" thickTop="1">
      <c r="C55" s="97">
        <v>0.02</v>
      </c>
      <c r="D55" s="82">
        <f t="shared" si="7"/>
        <v>0.017683882565766147</v>
      </c>
      <c r="E55" s="83">
        <f t="shared" si="8"/>
        <v>0.28669434801872573</v>
      </c>
      <c r="F55" s="84">
        <f t="shared" si="9"/>
        <v>67130254201.84596</v>
      </c>
      <c r="G55" s="84">
        <f t="shared" si="10"/>
        <v>33161002965.90064</v>
      </c>
      <c r="H55" s="84">
        <f t="shared" si="11"/>
        <v>2793.024</v>
      </c>
      <c r="I55" s="85">
        <f t="shared" si="12"/>
        <v>6313.902619794714</v>
      </c>
      <c r="J55" s="85">
        <f t="shared" si="13"/>
        <v>3445.692320428948</v>
      </c>
      <c r="L55" s="39" t="s">
        <v>26</v>
      </c>
      <c r="M55" s="46">
        <f>PI()*$N13/4</f>
        <v>0.21205750411731106</v>
      </c>
      <c r="N55" s="12"/>
      <c r="O55" s="100">
        <f>$K$16*(1+2*$C55*M$57*($K$17-$K$16))/(1-$C55*M$57*($K$17-$K$16))</f>
        <v>2.9045528475194615</v>
      </c>
      <c r="P55" s="7"/>
      <c r="Q55" s="7"/>
      <c r="R55" s="7"/>
    </row>
    <row r="56" spans="3:18" ht="17.25" thickBot="1" thickTop="1">
      <c r="C56" s="97">
        <v>0.04</v>
      </c>
      <c r="D56" s="82">
        <f t="shared" si="7"/>
        <v>0.035367765131532294</v>
      </c>
      <c r="E56" s="83">
        <f t="shared" si="8"/>
        <v>0.2773886960374514</v>
      </c>
      <c r="F56" s="84">
        <f t="shared" si="9"/>
        <v>62614266946.18711</v>
      </c>
      <c r="G56" s="84">
        <f t="shared" si="10"/>
        <v>32305960002.87666</v>
      </c>
      <c r="H56" s="84">
        <f t="shared" si="11"/>
        <v>2736.048</v>
      </c>
      <c r="I56" s="85">
        <f t="shared" si="12"/>
        <v>6215.166853938548</v>
      </c>
      <c r="J56" s="85">
        <f t="shared" si="13"/>
        <v>3436.208196484552</v>
      </c>
      <c r="L56" s="39" t="s">
        <v>27</v>
      </c>
      <c r="M56" s="46">
        <f>1-PI()*$N13/2</f>
        <v>0.5758849917653779</v>
      </c>
      <c r="N56" s="12"/>
      <c r="O56" s="100">
        <f>$K$16*(1+2*$C56*M$57*($K$17-$K$16))/(1-$C56*M$57*($K$17-$K$16))</f>
        <v>2.8111089300121814</v>
      </c>
      <c r="P56" s="7"/>
      <c r="Q56" s="7"/>
      <c r="R56" s="7"/>
    </row>
    <row r="57" spans="3:24" ht="20.25" thickBot="1" thickTop="1">
      <c r="C57" s="97">
        <v>0.06</v>
      </c>
      <c r="D57" s="82">
        <f t="shared" si="7"/>
        <v>0.05305164769729844</v>
      </c>
      <c r="E57" s="83">
        <f t="shared" si="8"/>
        <v>0.26808304405617717</v>
      </c>
      <c r="F57" s="84">
        <f t="shared" si="9"/>
        <v>58411990158.1506</v>
      </c>
      <c r="G57" s="84">
        <f t="shared" si="10"/>
        <v>31435001490.910248</v>
      </c>
      <c r="H57" s="84">
        <f t="shared" si="11"/>
        <v>2679.072</v>
      </c>
      <c r="I57" s="85">
        <f t="shared" si="12"/>
        <v>6119.459938260845</v>
      </c>
      <c r="J57" s="85">
        <f t="shared" si="13"/>
        <v>3425.425685338136</v>
      </c>
      <c r="L57" s="52" t="s">
        <v>28</v>
      </c>
      <c r="M57" s="46">
        <f>(1/9)*(2/(M55*K$17+(1-M55)*K$16)+1/(M56*K$17+(1-M56)*K$16))</f>
        <v>0.18014984589026342</v>
      </c>
      <c r="N57" s="12"/>
      <c r="O57" s="100">
        <f>$K$16*(1+2*$C57*M$57*($K$17-$K$16))/(1-$C57*M$57*($K$17-$K$16))</f>
        <v>2.719605836878845</v>
      </c>
      <c r="P57" s="7"/>
      <c r="Q57" s="7"/>
      <c r="R57" s="58"/>
      <c r="T57" s="3"/>
      <c r="U57" s="3"/>
      <c r="W57" s="3"/>
      <c r="X57" s="3"/>
    </row>
    <row r="58" spans="3:18" ht="13.5" thickTop="1">
      <c r="C58" s="97">
        <v>0.08</v>
      </c>
      <c r="D58" s="82">
        <f t="shared" si="7"/>
        <v>0.07073553026306459</v>
      </c>
      <c r="E58" s="83">
        <f t="shared" si="8"/>
        <v>0.25877739207490286</v>
      </c>
      <c r="F58" s="84">
        <f t="shared" si="9"/>
        <v>54489555506.13875</v>
      </c>
      <c r="G58" s="84">
        <f t="shared" si="10"/>
        <v>30548255022.813866</v>
      </c>
      <c r="H58" s="84">
        <f t="shared" si="11"/>
        <v>2622.096</v>
      </c>
      <c r="I58" s="85">
        <f t="shared" si="12"/>
        <v>6026.165803587799</v>
      </c>
      <c r="J58" s="85">
        <f t="shared" si="13"/>
        <v>3413.2563727958577</v>
      </c>
      <c r="L58" s="8"/>
      <c r="N58" s="12"/>
      <c r="O58" s="100">
        <f>$K$16*(1+2*$C58*M$57*($K$17-$K$16))/(1-$C58*M$57*($K$17-$K$16))</f>
        <v>2.6299837234020846</v>
      </c>
      <c r="P58" s="7"/>
      <c r="Q58" s="7"/>
      <c r="R58" s="7"/>
    </row>
    <row r="59" spans="3:18" ht="12.75">
      <c r="C59" s="97">
        <v>0.1</v>
      </c>
      <c r="D59" s="82">
        <f t="shared" si="7"/>
        <v>0.08841941282883074</v>
      </c>
      <c r="E59" s="83">
        <f t="shared" si="8"/>
        <v>0.24947174009362863</v>
      </c>
      <c r="F59" s="84">
        <f t="shared" si="9"/>
        <v>50818126696.17156</v>
      </c>
      <c r="G59" s="84">
        <f t="shared" si="10"/>
        <v>29645845478.311966</v>
      </c>
      <c r="H59" s="84">
        <f t="shared" si="11"/>
        <v>2565.12</v>
      </c>
      <c r="I59" s="85">
        <f t="shared" si="12"/>
        <v>5934.722688875905</v>
      </c>
      <c r="J59" s="85">
        <f t="shared" si="13"/>
        <v>3399.602006465005</v>
      </c>
      <c r="L59" s="8"/>
      <c r="N59" s="12"/>
      <c r="O59" s="100">
        <f>$K$16*(1+2*$C59*M$57*($K$17-$K$16))/(1-$C59*M$57*($K$17-$K$16))</f>
        <v>2.5421851802244033</v>
      </c>
      <c r="P59" s="7"/>
      <c r="Q59" s="7"/>
      <c r="R59" s="58"/>
    </row>
    <row r="60" spans="3:18" ht="12.75">
      <c r="C60" s="97">
        <v>0.12</v>
      </c>
      <c r="D60" s="82">
        <f t="shared" si="7"/>
        <v>0.10610329539459688</v>
      </c>
      <c r="E60" s="83">
        <f t="shared" si="8"/>
        <v>0.24016608811235432</v>
      </c>
      <c r="F60" s="84">
        <f t="shared" si="9"/>
        <v>47372998388.758514</v>
      </c>
      <c r="G60" s="84">
        <f t="shared" si="10"/>
        <v>28727895095.772343</v>
      </c>
      <c r="H60" s="84">
        <f t="shared" si="11"/>
        <v>2508.144</v>
      </c>
      <c r="I60" s="85">
        <f t="shared" si="12"/>
        <v>5844.609955477443</v>
      </c>
      <c r="J60" s="85">
        <f t="shared" si="13"/>
        <v>3384.353112429785</v>
      </c>
      <c r="L60" s="8"/>
      <c r="N60" s="12"/>
      <c r="O60" s="100">
        <f>$K$16*(1+2*$C60*M$57*($K$17-$K$16))/(1-$C60*M$57*($K$17-$K$16))</f>
        <v>2.4561551107131665</v>
      </c>
      <c r="P60" s="7"/>
      <c r="Q60" s="7"/>
      <c r="R60" s="7"/>
    </row>
    <row r="61" spans="3:18" ht="12.75">
      <c r="C61" s="97">
        <v>0.14</v>
      </c>
      <c r="D61" s="82">
        <f t="shared" si="7"/>
        <v>0.12378717796036302</v>
      </c>
      <c r="E61" s="83">
        <f t="shared" si="8"/>
        <v>0.23086043613108007</v>
      </c>
      <c r="F61" s="84">
        <f t="shared" si="9"/>
        <v>44132882048.509834</v>
      </c>
      <c r="G61" s="84">
        <f t="shared" si="10"/>
        <v>27794523541.673634</v>
      </c>
      <c r="H61" s="84">
        <f t="shared" si="11"/>
        <v>2451.168</v>
      </c>
      <c r="I61" s="85">
        <f t="shared" si="12"/>
        <v>5755.336762220387</v>
      </c>
      <c r="J61" s="85">
        <f t="shared" si="13"/>
        <v>3367.387362600795</v>
      </c>
      <c r="L61" s="8"/>
      <c r="N61" s="12"/>
      <c r="O61" s="100">
        <f>$K$16*(1+2*$C61*M$57*($K$17-$K$16))/(1-$C61*M$57*($K$17-$K$16))</f>
        <v>2.371840615662207</v>
      </c>
      <c r="P61" s="7"/>
      <c r="Q61" s="7"/>
      <c r="R61" s="7"/>
    </row>
    <row r="62" spans="3:18" ht="12.75">
      <c r="C62" s="97">
        <v>0.16</v>
      </c>
      <c r="D62" s="82">
        <f t="shared" si="7"/>
        <v>0.14147106052612918</v>
      </c>
      <c r="E62" s="83">
        <f t="shared" si="8"/>
        <v>0.22155478414980578</v>
      </c>
      <c r="F62" s="84">
        <f t="shared" si="9"/>
        <v>41079334995.38189</v>
      </c>
      <c r="G62" s="84">
        <f t="shared" si="10"/>
        <v>26845847977.891945</v>
      </c>
      <c r="H62" s="84">
        <f t="shared" si="11"/>
        <v>2394.192</v>
      </c>
      <c r="I62" s="85">
        <f t="shared" si="12"/>
        <v>5666.432036389617</v>
      </c>
      <c r="J62" s="85">
        <f t="shared" si="13"/>
        <v>3348.5676372777893</v>
      </c>
      <c r="L62" s="8"/>
      <c r="N62" s="12"/>
      <c r="O62" s="100">
        <f>$K$16*(1+2*$C62*M$57*($K$17-$K$16))/(1-$C62*M$57*($K$17-$K$16))</f>
        <v>2.2891908848230185</v>
      </c>
      <c r="P62" s="7"/>
      <c r="Q62" s="7"/>
      <c r="R62" s="7"/>
    </row>
    <row r="63" spans="3:18" ht="12.75">
      <c r="C63" s="97">
        <v>0.18</v>
      </c>
      <c r="D63" s="82">
        <f t="shared" si="7"/>
        <v>0.15915494309189535</v>
      </c>
      <c r="E63" s="83">
        <f t="shared" si="8"/>
        <v>0.21224913216853147</v>
      </c>
      <c r="F63" s="84">
        <f t="shared" si="9"/>
        <v>38196300240.30568</v>
      </c>
      <c r="G63" s="84">
        <f t="shared" si="10"/>
        <v>25881983126.885975</v>
      </c>
      <c r="H63" s="84">
        <f t="shared" si="11"/>
        <v>2337.216</v>
      </c>
      <c r="I63" s="85">
        <f t="shared" si="12"/>
        <v>5577.435275381694</v>
      </c>
      <c r="J63" s="85">
        <f t="shared" si="13"/>
        <v>3327.739712462332</v>
      </c>
      <c r="L63" s="8"/>
      <c r="N63" s="12"/>
      <c r="O63" s="100">
        <f>$K$16*(1+2*$C63*M$57*($K$17-$K$16))/(1-$C63*M$57*($K$17-$K$16))</f>
        <v>2.2081570947981968</v>
      </c>
      <c r="P63" s="7"/>
      <c r="Q63" s="7"/>
      <c r="R63" s="7"/>
    </row>
    <row r="64" spans="3:18" ht="12.75">
      <c r="C64" s="97">
        <v>0.2</v>
      </c>
      <c r="D64" s="82">
        <f t="shared" si="7"/>
        <v>0.17683882565766149</v>
      </c>
      <c r="E64" s="83">
        <f t="shared" si="8"/>
        <v>0.20294348018725725</v>
      </c>
      <c r="F64" s="84">
        <f t="shared" si="9"/>
        <v>35469732812.022705</v>
      </c>
      <c r="G64" s="84">
        <f t="shared" si="10"/>
        <v>24903041334.856888</v>
      </c>
      <c r="H64" s="84">
        <f t="shared" si="11"/>
        <v>2280.24</v>
      </c>
      <c r="I64" s="85">
        <f t="shared" si="12"/>
        <v>5487.887774183393</v>
      </c>
      <c r="J64" s="85">
        <f t="shared" si="13"/>
        <v>3304.729481589488</v>
      </c>
      <c r="L64" s="8"/>
      <c r="N64" s="12"/>
      <c r="O64" s="100">
        <f>$K$16*(1+2*$C64*M$57*($K$17-$K$16))/(1-$C64*M$57*($K$17-$K$16))</f>
        <v>2.128692312865958</v>
      </c>
      <c r="P64" s="7"/>
      <c r="Q64" s="7"/>
      <c r="R64" s="7"/>
    </row>
    <row r="65" spans="3:18" ht="12.75">
      <c r="C65" s="97">
        <v>0.22</v>
      </c>
      <c r="D65" s="82">
        <f t="shared" si="7"/>
        <v>0.19452270822342763</v>
      </c>
      <c r="E65" s="83">
        <f t="shared" si="8"/>
        <v>0.19363782820598296</v>
      </c>
      <c r="F65" s="84">
        <f t="shared" si="9"/>
        <v>32887294185.130413</v>
      </c>
      <c r="G65" s="84">
        <f t="shared" si="10"/>
        <v>23909132632.955925</v>
      </c>
      <c r="H65" s="84">
        <f t="shared" si="11"/>
        <v>2223.264</v>
      </c>
      <c r="I65" s="85">
        <f t="shared" si="12"/>
        <v>5397.3239017977385</v>
      </c>
      <c r="J65" s="85">
        <f t="shared" si="13"/>
        <v>3279.339594745941</v>
      </c>
      <c r="L65" s="8"/>
      <c r="N65" s="12"/>
      <c r="O65" s="100">
        <f>$K$16*(1+2*$C65*M$57*($K$17-$K$16))/(1-$C65*M$57*($K$17-$K$16))</f>
        <v>2.050751406337656</v>
      </c>
      <c r="P65" s="7"/>
      <c r="Q65" s="7"/>
      <c r="R65" s="7"/>
    </row>
    <row r="66" spans="3:18" ht="12.75">
      <c r="C66" s="97">
        <v>0.24</v>
      </c>
      <c r="D66" s="82">
        <f t="shared" si="7"/>
        <v>0.21220659078919377</v>
      </c>
      <c r="E66" s="83">
        <f t="shared" si="8"/>
        <v>0.18433217622470868</v>
      </c>
      <c r="F66" s="84">
        <f t="shared" si="9"/>
        <v>30438100756.327374</v>
      </c>
      <c r="G66" s="84">
        <f t="shared" si="10"/>
        <v>22900364796.609825</v>
      </c>
      <c r="H66" s="84">
        <f t="shared" si="11"/>
        <v>2166.288</v>
      </c>
      <c r="I66" s="85">
        <f t="shared" si="12"/>
        <v>5305.262048053425</v>
      </c>
      <c r="J66" s="85">
        <f t="shared" si="13"/>
        <v>3251.345362391521</v>
      </c>
      <c r="L66" s="8"/>
      <c r="N66" s="12"/>
      <c r="O66" s="100">
        <f>$K$16*(1+2*$C66*M$57*($K$17-$K$16))/(1-$C66*M$57*($K$17-$K$16))</f>
        <v>1.974290957080454</v>
      </c>
      <c r="P66" s="7"/>
      <c r="Q66" s="7"/>
      <c r="R66" s="7"/>
    </row>
    <row r="67" spans="3:18" ht="12.75">
      <c r="C67" s="97">
        <v>0.26</v>
      </c>
      <c r="D67" s="82">
        <f t="shared" si="7"/>
        <v>0.22989047335495993</v>
      </c>
      <c r="E67" s="83">
        <f t="shared" si="8"/>
        <v>0.1750265242434344</v>
      </c>
      <c r="F67" s="84">
        <f t="shared" si="9"/>
        <v>28112515535.12433</v>
      </c>
      <c r="G67" s="84">
        <f t="shared" si="10"/>
        <v>21876843403.031204</v>
      </c>
      <c r="H67" s="84">
        <f t="shared" si="11"/>
        <v>2109.312</v>
      </c>
      <c r="I67" s="85">
        <f t="shared" si="12"/>
        <v>5211.194829833899</v>
      </c>
      <c r="J67" s="85">
        <f t="shared" si="13"/>
        <v>3220.4897210987915</v>
      </c>
      <c r="L67" s="8"/>
      <c r="N67" s="12"/>
      <c r="O67" s="100">
        <f>$K$16*(1+2*$C67*M$57*($K$17-$K$16))/(1-$C67*M$57*($K$17-$K$16))</f>
        <v>1.8992691808650013</v>
      </c>
      <c r="P67" s="7"/>
      <c r="Q67" s="7"/>
      <c r="R67" s="7"/>
    </row>
    <row r="68" spans="3:18" ht="12.75">
      <c r="C68" s="97">
        <v>0.28</v>
      </c>
      <c r="D68" s="82">
        <f t="shared" si="7"/>
        <v>0.24757435592072605</v>
      </c>
      <c r="E68" s="83">
        <f t="shared" si="8"/>
        <v>0.16572087226216015</v>
      </c>
      <c r="F68" s="84">
        <f t="shared" si="9"/>
        <v>25901974628.000435</v>
      </c>
      <c r="G68" s="84">
        <f t="shared" si="10"/>
        <v>20838671886.978405</v>
      </c>
      <c r="H68" s="84">
        <f t="shared" si="11"/>
        <v>2052.336</v>
      </c>
      <c r="I68" s="85">
        <f t="shared" si="12"/>
        <v>5114.578077445692</v>
      </c>
      <c r="J68" s="85">
        <f t="shared" si="13"/>
        <v>3186.4769898631207</v>
      </c>
      <c r="L68" s="8"/>
      <c r="N68" s="12"/>
      <c r="O68" s="100">
        <f>$K$16*(1+2*$C68*M$57*($K$17-$K$16))/(1-$C68*M$57*($K$17-$K$16))</f>
        <v>1.8256458512233136</v>
      </c>
      <c r="P68" s="7"/>
      <c r="Q68" s="7"/>
      <c r="R68" s="7"/>
    </row>
    <row r="69" spans="3:18" ht="12.75">
      <c r="C69" s="97">
        <v>0.3</v>
      </c>
      <c r="D69" s="82">
        <f t="shared" si="7"/>
        <v>0.2652582384864922</v>
      </c>
      <c r="E69" s="83">
        <f t="shared" si="8"/>
        <v>0.15641522028088586</v>
      </c>
      <c r="F69" s="84">
        <f t="shared" si="9"/>
        <v>23798841919.58348</v>
      </c>
      <c r="G69" s="84">
        <f t="shared" si="10"/>
        <v>19785951594.826572</v>
      </c>
      <c r="H69" s="84">
        <f t="shared" si="11"/>
        <v>1995.3599999999997</v>
      </c>
      <c r="I69" s="85">
        <f t="shared" si="12"/>
        <v>5014.818007018375</v>
      </c>
      <c r="J69" s="85">
        <f t="shared" si="13"/>
        <v>3148.965047922688</v>
      </c>
      <c r="L69" s="8"/>
      <c r="N69" s="12"/>
      <c r="O69" s="100">
        <f>$K$16*(1+2*$C69*M$57*($K$17-$K$16))/(1-$C69*M$57*($K$17-$K$16))</f>
        <v>1.7533822275253315</v>
      </c>
      <c r="Q69" s="7"/>
      <c r="R69" s="7"/>
    </row>
    <row r="70" spans="3:15" ht="12.75">
      <c r="C70" s="97">
        <v>0.32</v>
      </c>
      <c r="D70" s="82">
        <f>(C70/N$13)*3/(4*PI())</f>
        <v>0.28294212105225836</v>
      </c>
      <c r="E70" s="83">
        <f>J$16*(1-16*D70/9)</f>
        <v>0.1471095682996116</v>
      </c>
      <c r="F70" s="84">
        <f>H$16*(1-(16*(1-E70^2)*D70)/(9*(1-2*E70)))</f>
        <v>21796286746.00415</v>
      </c>
      <c r="G70" s="84">
        <f>I$16*(1-(32*(1-E70)*(5-E70)*D70)/(45*(2-E70)))</f>
        <v>18718781837.009426</v>
      </c>
      <c r="H70" s="84">
        <f>(1-C70)*G$16+C70*G$17</f>
        <v>1938.3839999999998</v>
      </c>
      <c r="I70" s="85">
        <f>((3*F70+4*G70)/(3*H70))^0.5</f>
        <v>4911.255804999398</v>
      </c>
      <c r="J70" s="85">
        <f>(G70/H70)^0.5</f>
        <v>3107.5554244060904</v>
      </c>
      <c r="L70" s="8"/>
      <c r="O70" s="100">
        <f>$K$16*(1+2*$C70*M$57*($K$17-$K$16))/(1-$C70*M$57*($K$17-$K$16))</f>
        <v>1.6824409870039465</v>
      </c>
    </row>
    <row r="71" spans="3:15" ht="12.75">
      <c r="C71" s="97">
        <v>0.34</v>
      </c>
      <c r="D71" s="82">
        <f>(C71/N$13)*3/(4*PI())</f>
        <v>0.30062600361802455</v>
      </c>
      <c r="E71" s="83">
        <f>J$16*(1-16*D71/9)</f>
        <v>0.1378039163183373</v>
      </c>
      <c r="F71" s="84">
        <f>H$16*(1-(16*(1-E71^2)*D71)/(9*(1-2*E71)))</f>
        <v>19888180425.370663</v>
      </c>
      <c r="G71" s="84">
        <f>I$16*(1-(32*(1-E71)*(5-E71)*D71)/(45*(2-E71)))</f>
        <v>17637259938.888664</v>
      </c>
      <c r="H71" s="84">
        <f>(1-C71)*G$16+C71*G$17</f>
        <v>1881.4079999999997</v>
      </c>
      <c r="I71" s="85">
        <f>((3*F71+4*G71)/(3*H71))^0.5</f>
        <v>4803.148574939836</v>
      </c>
      <c r="J71" s="85">
        <f>(G71/H71)^0.5</f>
        <v>3061.7805835340555</v>
      </c>
      <c r="L71" s="8"/>
      <c r="O71" s="100">
        <f>$K$16*(1+2*$C71*M$57*($K$17-$K$16))/(1-$C71*M$57*($K$17-$K$16))</f>
        <v>1.6127861604779097</v>
      </c>
    </row>
    <row r="72" spans="3:15" ht="12.75">
      <c r="C72" s="97">
        <v>0.36</v>
      </c>
      <c r="D72" s="82">
        <f>(C72/N$13)*3/(4*PI())</f>
        <v>0.3183098861837907</v>
      </c>
      <c r="E72" s="83">
        <f>J$16*(1-16*D72/9)</f>
        <v>0.12849826433706302</v>
      </c>
      <c r="F72" s="84">
        <f>H$16*(1-(16*(1-E72^2)*D72)/(9*(1-2*E72)))</f>
        <v>18069008338.933525</v>
      </c>
      <c r="G72" s="84">
        <f>I$16*(1-(32*(1-E72)*(5-E72)*D72)/(45*(2-E72)))</f>
        <v>16541481290.105753</v>
      </c>
      <c r="H72" s="84">
        <f>(1-C72)*G$16+C72*G$17</f>
        <v>1824.432</v>
      </c>
      <c r="I72" s="85">
        <f>((3*F72+4*G72)/(3*H72))^0.5</f>
        <v>4689.645172788405</v>
      </c>
      <c r="J72" s="85">
        <f>(G72/H72)^0.5</f>
        <v>3011.0873788604467</v>
      </c>
      <c r="L72" s="8"/>
      <c r="O72" s="100">
        <f>$K$16*(1+2*$C72*M$57*($K$17-$K$16))/(1-$C72*M$57*($K$17-$K$16))</f>
        <v>1.5443830715400242</v>
      </c>
    </row>
    <row r="73" spans="3:15" ht="12.75">
      <c r="C73" s="97">
        <v>0.38</v>
      </c>
      <c r="D73" s="82">
        <f>(C73/N$13)*3/(4*PI())</f>
        <v>0.33599376874955683</v>
      </c>
      <c r="E73" s="83">
        <f>J$16*(1-16*D73/9)</f>
        <v>0.11919261235578875</v>
      </c>
      <c r="F73" s="84">
        <f>H$16*(1-(16*(1-E73^2)*D73)/(9*(1-2*E73)))</f>
        <v>16333794902.89425</v>
      </c>
      <c r="G73" s="84">
        <f>I$16*(1-(32*(1-E73)*(5-E73)*D73)/(45*(2-E73)))</f>
        <v>15431539392.468647</v>
      </c>
      <c r="H73" s="84">
        <f>(1-C73)*G$16+C73*G$17</f>
        <v>1767.456</v>
      </c>
      <c r="I73" s="85">
        <f>((3*F73+4*G73)/(3*H73))^0.5</f>
        <v>4569.754795913294</v>
      </c>
      <c r="J73" s="85">
        <f>(G73/H73)^0.5</f>
        <v>2954.815172483783</v>
      </c>
      <c r="L73" s="8"/>
      <c r="O73" s="100">
        <f>$K$16*(1+2*$C73*M$57*($K$17-$K$16))/(1-$C73*M$57*($K$17-$K$16))</f>
        <v>1.4771982789946145</v>
      </c>
    </row>
    <row r="74" spans="3:15" ht="13.5" thickBot="1">
      <c r="C74" s="98">
        <v>0.4</v>
      </c>
      <c r="D74" s="87">
        <f>(C74/N$13)*3/(4*PI())</f>
        <v>0.35367765131532297</v>
      </c>
      <c r="E74" s="88">
        <f>J$16*(1-16*D74/9)</f>
        <v>0.1098869603745145</v>
      </c>
      <c r="F74" s="89">
        <f>H$16*(1-(16*(1-E74^2)*D74)/(9*(1-2*E74)))</f>
        <v>14678039278.4286</v>
      </c>
      <c r="G74" s="89">
        <f>I$16*(1-(32*(1-E74)*(5-E74)*D74)/(45*(2-E74)))</f>
        <v>14307525906.423927</v>
      </c>
      <c r="H74" s="89">
        <f>(1-C74)*G$16+C74*G$17</f>
        <v>1710.48</v>
      </c>
      <c r="I74" s="90">
        <f>((3*F74+4*G74)/(3*H74))^0.5</f>
        <v>4442.305137023489</v>
      </c>
      <c r="J74" s="90">
        <f>(G74/H74)^0.5</f>
        <v>2892.1663591536562</v>
      </c>
      <c r="L74" s="8"/>
      <c r="O74" s="101">
        <f>$K$16*(1+2*$C74*M$57*($K$17-$K$16))/(1-$C74*M$57*($K$17-$K$16))</f>
        <v>1.4111995223435092</v>
      </c>
    </row>
    <row r="75" spans="3:15" ht="13.5" thickTop="1">
      <c r="C75" s="10"/>
      <c r="D75" s="1"/>
      <c r="E75" s="10"/>
      <c r="F75" s="3"/>
      <c r="G75" s="3"/>
      <c r="H75" s="3"/>
      <c r="I75" s="4"/>
      <c r="J75" s="4"/>
      <c r="L75" s="8"/>
      <c r="O75" s="11"/>
    </row>
    <row r="76" spans="3:15" ht="12.75">
      <c r="C76" s="10"/>
      <c r="D76" s="1"/>
      <c r="E76" s="10"/>
      <c r="F76" s="3"/>
      <c r="G76" s="3"/>
      <c r="H76" s="3"/>
      <c r="I76" s="4"/>
      <c r="J76" s="4"/>
      <c r="L76" s="8"/>
      <c r="O76" s="11"/>
    </row>
    <row r="77" spans="5:15" ht="12.75">
      <c r="E77" s="10"/>
      <c r="F77" s="3"/>
      <c r="G77" s="3"/>
      <c r="H77" s="3"/>
      <c r="I77" s="4"/>
      <c r="J77" s="4"/>
      <c r="L77" s="8"/>
      <c r="O77" s="11"/>
    </row>
    <row r="78" spans="5:12" ht="12.75">
      <c r="E78" s="10"/>
      <c r="F78" s="3"/>
      <c r="G78" s="3"/>
      <c r="H78" s="3"/>
      <c r="I78" s="4"/>
      <c r="J78" s="4"/>
      <c r="L78" s="8"/>
    </row>
    <row r="79" spans="5:12" ht="12.75">
      <c r="E79" s="10"/>
      <c r="F79" s="3"/>
      <c r="G79" s="3"/>
      <c r="H79" s="3"/>
      <c r="I79" s="4"/>
      <c r="J79" s="4"/>
      <c r="L79" s="8"/>
    </row>
    <row r="80" spans="5:9" ht="12.75">
      <c r="E80" s="10"/>
      <c r="F80" s="3"/>
      <c r="I80" s="11"/>
    </row>
    <row r="81" spans="5:9" ht="13.5" thickBot="1">
      <c r="E81" s="10"/>
      <c r="F81" s="3"/>
      <c r="I81" s="11"/>
    </row>
    <row r="82" spans="5:14" ht="13.5" thickTop="1">
      <c r="E82" s="10"/>
      <c r="F82" s="3"/>
      <c r="I82" s="11"/>
      <c r="L82" s="60" t="s">
        <v>41</v>
      </c>
      <c r="M82" s="61"/>
      <c r="N82" s="62"/>
    </row>
    <row r="83" spans="5:14" ht="13.5" thickBot="1">
      <c r="E83" s="3"/>
      <c r="F83" s="3"/>
      <c r="G83" s="11"/>
      <c r="L83" s="35"/>
      <c r="M83" s="59"/>
      <c r="N83" s="63"/>
    </row>
    <row r="84" spans="5:14" ht="13.5" thickBot="1">
      <c r="E84" s="3"/>
      <c r="F84" s="3"/>
      <c r="G84" s="11"/>
      <c r="L84" s="64"/>
      <c r="M84" s="65" t="s">
        <v>42</v>
      </c>
      <c r="N84" s="66" t="s">
        <v>43</v>
      </c>
    </row>
    <row r="85" spans="12:14" ht="12.75">
      <c r="L85" s="64" t="s">
        <v>38</v>
      </c>
      <c r="M85" s="74">
        <v>5206.25</v>
      </c>
      <c r="N85" s="75">
        <v>2.774806002</v>
      </c>
    </row>
    <row r="86" spans="12:14" ht="12.75">
      <c r="L86" s="67"/>
      <c r="M86" s="68">
        <v>5024.87</v>
      </c>
      <c r="N86" s="69">
        <v>2.787790382</v>
      </c>
    </row>
    <row r="87" spans="12:14" ht="12.75">
      <c r="L87" s="67"/>
      <c r="M87" s="68">
        <v>4613.41</v>
      </c>
      <c r="N87" s="69">
        <v>2.49490896</v>
      </c>
    </row>
    <row r="88" spans="12:14" ht="12.75">
      <c r="L88" s="67"/>
      <c r="M88" s="68">
        <v>4394.633333</v>
      </c>
      <c r="N88" s="69">
        <v>2.26364505</v>
      </c>
    </row>
    <row r="89" spans="12:14" ht="12.75">
      <c r="L89" s="67"/>
      <c r="M89" s="68">
        <v>5103</v>
      </c>
      <c r="N89" s="69">
        <v>2.74</v>
      </c>
    </row>
    <row r="90" spans="12:14" ht="12.75">
      <c r="L90" s="67"/>
      <c r="M90" s="68">
        <v>4718</v>
      </c>
      <c r="N90" s="69">
        <v>2.68</v>
      </c>
    </row>
    <row r="91" spans="12:14" ht="13.5" thickBot="1">
      <c r="L91" s="76"/>
      <c r="M91" s="77">
        <v>4731.54</v>
      </c>
      <c r="N91" s="78">
        <v>2.55</v>
      </c>
    </row>
    <row r="92" spans="12:14" ht="12.75">
      <c r="L92" s="67" t="s">
        <v>39</v>
      </c>
      <c r="M92" s="70">
        <v>6171.9</v>
      </c>
      <c r="N92" s="69">
        <v>2.96</v>
      </c>
    </row>
    <row r="93" spans="12:14" ht="12.75">
      <c r="L93" s="67"/>
      <c r="M93" s="68">
        <v>6297.876667</v>
      </c>
      <c r="N93" s="69">
        <v>2.84976011</v>
      </c>
    </row>
    <row r="94" spans="12:14" ht="12.75">
      <c r="L94" s="67"/>
      <c r="M94" s="68">
        <v>6010.333333</v>
      </c>
      <c r="N94" s="69">
        <v>2.426276393</v>
      </c>
    </row>
    <row r="95" spans="12:14" ht="13.5" thickBot="1">
      <c r="L95" s="67"/>
      <c r="M95" s="68">
        <v>5743.036667</v>
      </c>
      <c r="N95" s="69">
        <v>2.619806334</v>
      </c>
    </row>
    <row r="96" spans="12:14" ht="12.75">
      <c r="L96" s="64" t="s">
        <v>40</v>
      </c>
      <c r="M96" s="74">
        <v>5754.25</v>
      </c>
      <c r="N96" s="75">
        <v>2.61</v>
      </c>
    </row>
    <row r="97" spans="12:14" ht="12.75">
      <c r="L97" s="67"/>
      <c r="M97" s="68">
        <v>4316.38</v>
      </c>
      <c r="N97" s="69">
        <v>1.25</v>
      </c>
    </row>
    <row r="98" spans="12:14" ht="13.5" thickBot="1">
      <c r="L98" s="71"/>
      <c r="M98" s="72">
        <v>4561.62</v>
      </c>
      <c r="N98" s="73">
        <v>1.55</v>
      </c>
    </row>
    <row r="99" ht="13.5" thickTop="1"/>
  </sheetData>
  <sheetProtection/>
  <printOptions/>
  <pageMargins left="0.75" right="0.75" top="1" bottom="1" header="0.4921259845" footer="0.4921259845"/>
  <pageSetup horizontalDpi="600" verticalDpi="600" orientation="portrait" paperSize="9" r:id="rId12"/>
  <drawing r:id="rId11"/>
  <legacyDrawing r:id="rId10"/>
  <oleObjects>
    <oleObject progId="Equation.3" shapeId="446278" r:id="rId1"/>
    <oleObject progId="Equation.3" shapeId="446279" r:id="rId2"/>
    <oleObject progId="Equation.3" shapeId="446280" r:id="rId3"/>
    <oleObject progId="Equation.3" shapeId="446281" r:id="rId4"/>
    <oleObject progId="Equation.3" shapeId="1433483" r:id="rId5"/>
    <oleObject progId="Equation.3" shapeId="1435287" r:id="rId6"/>
    <oleObject progId="Equation.3" shapeId="1436424" r:id="rId7"/>
    <oleObject progId="Equation.3" shapeId="1437489" r:id="rId8"/>
    <oleObject progId="Equation.3" shapeId="1445068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</cp:lastModifiedBy>
  <cp:lastPrinted>2009-12-16T14:55:37Z</cp:lastPrinted>
  <dcterms:created xsi:type="dcterms:W3CDTF">2008-01-25T18:51:40Z</dcterms:created>
  <dcterms:modified xsi:type="dcterms:W3CDTF">2010-11-30T19:15:46Z</dcterms:modified>
  <cp:category/>
  <cp:version/>
  <cp:contentType/>
  <cp:contentStatus/>
</cp:coreProperties>
</file>