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'Sheet1'!$A$1:$O$65</definedName>
  </definedNames>
  <calcPr fullCalcOnLoad="1"/>
</workbook>
</file>

<file path=xl/sharedStrings.xml><?xml version="1.0" encoding="utf-8"?>
<sst xmlns="http://schemas.openxmlformats.org/spreadsheetml/2006/main" count="93" uniqueCount="83">
  <si>
    <r>
      <t>a</t>
    </r>
    <r>
      <rPr>
        <sz val="10"/>
        <color indexed="8"/>
        <rFont val="Times New Roman"/>
        <family val="1"/>
      </rPr>
      <t xml:space="preserve"> </t>
    </r>
  </si>
  <si>
    <t>cm</t>
  </si>
  <si>
    <t>flow-pass thickness</t>
  </si>
  <si>
    <r>
      <t>b</t>
    </r>
    <r>
      <rPr>
        <sz val="10"/>
        <color indexed="8"/>
        <rFont val="Times New Roman"/>
        <family val="1"/>
      </rPr>
      <t xml:space="preserve">  </t>
    </r>
  </si>
  <si>
    <t>flo-pass width</t>
  </si>
  <si>
    <t xml:space="preserve">l </t>
  </si>
  <si>
    <t>flow-pass length</t>
  </si>
  <si>
    <r>
      <t>u'</t>
    </r>
    <r>
      <rPr>
        <i/>
        <vertAlign val="subscript"/>
        <sz val="10"/>
        <color indexed="8"/>
        <rFont val="Times New Roman"/>
        <family val="1"/>
      </rPr>
      <t xml:space="preserve">in </t>
    </r>
  </si>
  <si>
    <t>cm/s</t>
  </si>
  <si>
    <t>cell</t>
  </si>
  <si>
    <r>
      <t>u"</t>
    </r>
    <r>
      <rPr>
        <i/>
        <vertAlign val="subscript"/>
        <sz val="10"/>
        <color indexed="8"/>
        <rFont val="Times New Roman"/>
        <family val="1"/>
      </rPr>
      <t>in</t>
    </r>
    <r>
      <rPr>
        <sz val="10"/>
        <color indexed="8"/>
        <rFont val="Times New Roman"/>
        <family val="1"/>
      </rPr>
      <t xml:space="preserve"> </t>
    </r>
  </si>
  <si>
    <r>
      <t>N</t>
    </r>
    <r>
      <rPr>
        <sz val="10"/>
        <rFont val="Times New Roman"/>
        <family val="1"/>
      </rPr>
      <t>+1</t>
    </r>
  </si>
  <si>
    <t>concentrating cell no.</t>
  </si>
  <si>
    <r>
      <t>Q'</t>
    </r>
    <r>
      <rPr>
        <i/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</t>
    </r>
  </si>
  <si>
    <r>
      <t>T</t>
    </r>
    <r>
      <rPr>
        <sz val="10"/>
        <color indexed="8"/>
        <rFont val="Times New Roman"/>
        <family val="1"/>
      </rPr>
      <t xml:space="preserve"> </t>
    </r>
  </si>
  <si>
    <t>℃</t>
  </si>
  <si>
    <r>
      <t>Q"</t>
    </r>
    <r>
      <rPr>
        <i/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</t>
    </r>
  </si>
  <si>
    <t>F</t>
  </si>
  <si>
    <t>As/eq</t>
  </si>
  <si>
    <t>α</t>
  </si>
  <si>
    <r>
      <t>Q'</t>
    </r>
    <r>
      <rPr>
        <i/>
        <vertAlign val="subscript"/>
        <sz val="10"/>
        <rFont val="Times New Roman"/>
        <family val="1"/>
      </rPr>
      <t>out,0</t>
    </r>
    <r>
      <rPr>
        <i/>
        <sz val="10"/>
        <rFont val="Times New Roman"/>
        <family val="1"/>
      </rPr>
      <t xml:space="preserve"> </t>
    </r>
  </si>
  <si>
    <t>No.</t>
  </si>
  <si>
    <t>t</t>
  </si>
  <si>
    <t>Q</t>
  </si>
  <si>
    <r>
      <t>C'</t>
    </r>
    <r>
      <rPr>
        <i/>
        <vertAlign val="subscript"/>
        <sz val="10"/>
        <rFont val="Times New Roman"/>
        <family val="1"/>
      </rPr>
      <t>in</t>
    </r>
  </si>
  <si>
    <t>η</t>
  </si>
  <si>
    <t>Re</t>
  </si>
  <si>
    <t>m</t>
  </si>
  <si>
    <r>
      <t>dm</t>
    </r>
    <r>
      <rPr>
        <vertAlign val="superscript"/>
        <sz val="9"/>
        <rFont val="Times New Roman"/>
        <family val="1"/>
      </rPr>
      <t>3</t>
    </r>
  </si>
  <si>
    <r>
      <t>mg/dm</t>
    </r>
    <r>
      <rPr>
        <vertAlign val="superscript"/>
        <sz val="9"/>
        <rFont val="Times New Roman"/>
        <family val="1"/>
      </rPr>
      <t>3</t>
    </r>
  </si>
  <si>
    <t>s</t>
  </si>
  <si>
    <r>
      <t>dm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/min</t>
    </r>
  </si>
  <si>
    <t>Ｅ</t>
  </si>
  <si>
    <r>
      <t>kWh/m</t>
    </r>
    <r>
      <rPr>
        <vertAlign val="superscript"/>
        <sz val="9"/>
        <rFont val="Times New Roman"/>
        <family val="1"/>
      </rPr>
      <t>3</t>
    </r>
  </si>
  <si>
    <t>1. Fundamental parameters</t>
  </si>
  <si>
    <t xml:space="preserve">2. Computation </t>
  </si>
  <si>
    <t>σ</t>
  </si>
  <si>
    <t>standard deviation</t>
  </si>
  <si>
    <r>
      <t>I/S</t>
    </r>
    <r>
      <rPr>
        <i/>
        <vertAlign val="subscript"/>
        <sz val="10"/>
        <rFont val="Times New Roman"/>
        <family val="1"/>
      </rPr>
      <t>average</t>
    </r>
  </si>
  <si>
    <r>
      <t>A/dm</t>
    </r>
    <r>
      <rPr>
        <vertAlign val="superscript"/>
        <sz val="10"/>
        <rFont val="Times New Roman"/>
        <family val="1"/>
      </rPr>
      <t>2</t>
    </r>
  </si>
  <si>
    <r>
      <t>dm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i/>
        <sz val="10"/>
        <rFont val="ＭＳ Ｐ明朝"/>
        <family val="1"/>
      </rPr>
      <t>Δ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min</t>
    </r>
  </si>
  <si>
    <t>Companion site 5</t>
  </si>
  <si>
    <r>
      <t>α</t>
    </r>
    <r>
      <rPr>
        <i/>
        <vertAlign val="subscript"/>
        <sz val="10"/>
        <rFont val="Times New Roman"/>
        <family val="1"/>
      </rPr>
      <t>1</t>
    </r>
  </si>
  <si>
    <r>
      <t>α</t>
    </r>
    <r>
      <rPr>
        <i/>
        <vertAlign val="subscript"/>
        <sz val="10"/>
        <rFont val="ＭＳ Ｐ明朝"/>
        <family val="1"/>
      </rPr>
      <t>2</t>
    </r>
  </si>
  <si>
    <r>
      <t>β</t>
    </r>
    <r>
      <rPr>
        <i/>
        <vertAlign val="subscript"/>
        <sz val="10"/>
        <rFont val="Times New Roman"/>
        <family val="1"/>
      </rPr>
      <t>1</t>
    </r>
  </si>
  <si>
    <r>
      <t>β</t>
    </r>
    <r>
      <rPr>
        <i/>
        <vertAlign val="subscript"/>
        <sz val="10"/>
        <rFont val="Times New Roman"/>
        <family val="1"/>
      </rPr>
      <t>2</t>
    </r>
  </si>
  <si>
    <r>
      <t>γ</t>
    </r>
    <r>
      <rPr>
        <i/>
        <vertAlign val="subscript"/>
        <sz val="10"/>
        <rFont val="ＭＳ Ｐ明朝"/>
        <family val="1"/>
      </rPr>
      <t>1</t>
    </r>
  </si>
  <si>
    <r>
      <t>γ</t>
    </r>
    <r>
      <rPr>
        <i/>
        <vertAlign val="subscript"/>
        <sz val="10"/>
        <rFont val="ＭＳ Ｐ明朝"/>
        <family val="1"/>
      </rPr>
      <t>2</t>
    </r>
  </si>
  <si>
    <r>
      <t>γ</t>
    </r>
    <r>
      <rPr>
        <i/>
        <vertAlign val="subscript"/>
        <sz val="10"/>
        <rFont val="ＭＳ Ｐ明朝"/>
        <family val="1"/>
      </rPr>
      <t>3</t>
    </r>
  </si>
  <si>
    <r>
      <t>δ</t>
    </r>
    <r>
      <rPr>
        <i/>
        <vertAlign val="subscript"/>
        <sz val="10"/>
        <rFont val="ＭＳ Ｐ明朝"/>
        <family val="1"/>
      </rPr>
      <t>1</t>
    </r>
  </si>
  <si>
    <r>
      <t>δ</t>
    </r>
    <r>
      <rPr>
        <i/>
        <vertAlign val="subscript"/>
        <sz val="10"/>
        <rFont val="ＭＳ Ｐ明朝"/>
        <family val="1"/>
      </rPr>
      <t>2</t>
    </r>
  </si>
  <si>
    <r>
      <t>ε</t>
    </r>
    <r>
      <rPr>
        <i/>
        <vertAlign val="subscript"/>
        <sz val="10"/>
        <rFont val="ＭＳ Ｐ明朝"/>
        <family val="1"/>
      </rPr>
      <t>1</t>
    </r>
  </si>
  <si>
    <r>
      <t>ε</t>
    </r>
    <r>
      <rPr>
        <i/>
        <vertAlign val="subscript"/>
        <sz val="10"/>
        <rFont val="ＭＳ Ｐ明朝"/>
        <family val="1"/>
      </rPr>
      <t>2</t>
    </r>
  </si>
  <si>
    <r>
      <t>C'</t>
    </r>
    <r>
      <rPr>
        <i/>
        <vertAlign val="subscript"/>
        <sz val="10"/>
        <color indexed="8"/>
        <rFont val="Times New Roman"/>
        <family val="1"/>
      </rPr>
      <t>out</t>
    </r>
  </si>
  <si>
    <r>
      <t>C"</t>
    </r>
    <r>
      <rPr>
        <i/>
        <vertAlign val="subscript"/>
        <sz val="10"/>
        <color indexed="8"/>
        <rFont val="Times New Roman"/>
        <family val="1"/>
      </rPr>
      <t>out</t>
    </r>
  </si>
  <si>
    <r>
      <t>Q'</t>
    </r>
    <r>
      <rPr>
        <i/>
        <vertAlign val="subscript"/>
        <sz val="10"/>
        <color indexed="8"/>
        <rFont val="Times New Roman"/>
        <family val="1"/>
      </rPr>
      <t>out</t>
    </r>
  </si>
  <si>
    <t>I/S</t>
  </si>
  <si>
    <r>
      <t>J</t>
    </r>
    <r>
      <rPr>
        <i/>
        <vertAlign val="subscript"/>
        <sz val="10"/>
        <color indexed="8"/>
        <rFont val="Times New Roman"/>
        <family val="1"/>
      </rPr>
      <t>S</t>
    </r>
  </si>
  <si>
    <r>
      <t>mg/dm</t>
    </r>
    <r>
      <rPr>
        <vertAlign val="superscript"/>
        <sz val="9"/>
        <color indexed="8"/>
        <rFont val="Times New Roman"/>
        <family val="1"/>
      </rPr>
      <t>3</t>
    </r>
  </si>
  <si>
    <r>
      <t>dm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/</t>
    </r>
    <r>
      <rPr>
        <i/>
        <sz val="9"/>
        <color indexed="8"/>
        <rFont val="Times New Roman"/>
        <family val="1"/>
      </rPr>
      <t>Δt</t>
    </r>
    <r>
      <rPr>
        <sz val="9"/>
        <color indexed="8"/>
        <rFont val="Times New Roman"/>
        <family val="1"/>
      </rPr>
      <t>min</t>
    </r>
  </si>
  <si>
    <r>
      <t>A/cm</t>
    </r>
    <r>
      <rPr>
        <vertAlign val="superscript"/>
        <sz val="9"/>
        <color indexed="8"/>
        <rFont val="Times New Roman"/>
        <family val="1"/>
      </rPr>
      <t>2</t>
    </r>
  </si>
  <si>
    <r>
      <t>eq/cm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s</t>
    </r>
  </si>
  <si>
    <r>
      <t>C'</t>
    </r>
    <r>
      <rPr>
        <i/>
        <vertAlign val="subscript"/>
        <sz val="10"/>
        <color indexed="8"/>
        <rFont val="Times New Roman"/>
        <family val="1"/>
      </rPr>
      <t>out,0</t>
    </r>
    <r>
      <rPr>
        <sz val="10"/>
        <color indexed="8"/>
        <rFont val="Times New Roman"/>
        <family val="1"/>
      </rPr>
      <t xml:space="preserve"> </t>
    </r>
  </si>
  <si>
    <r>
      <t>mg/dm</t>
    </r>
    <r>
      <rPr>
        <vertAlign val="superscript"/>
        <sz val="10"/>
        <color indexed="8"/>
        <rFont val="Times New Roman"/>
        <family val="1"/>
      </rPr>
      <t>3</t>
    </r>
  </si>
  <si>
    <r>
      <t>C"</t>
    </r>
    <r>
      <rPr>
        <i/>
        <vertAlign val="subscript"/>
        <sz val="10"/>
        <color indexed="8"/>
        <rFont val="Times New Roman"/>
        <family val="1"/>
      </rPr>
      <t>out,0</t>
    </r>
    <r>
      <rPr>
        <sz val="10"/>
        <color indexed="8"/>
        <rFont val="Times New Roman"/>
        <family val="1"/>
      </rPr>
      <t xml:space="preserve"> </t>
    </r>
  </si>
  <si>
    <r>
      <t>u'</t>
    </r>
    <r>
      <rPr>
        <i/>
        <vertAlign val="subscript"/>
        <sz val="10"/>
        <color indexed="8"/>
        <rFont val="Times New Roman"/>
        <family val="1"/>
      </rPr>
      <t>out,0</t>
    </r>
    <r>
      <rPr>
        <sz val="10"/>
        <color indexed="8"/>
        <rFont val="Times New Roman"/>
        <family val="1"/>
      </rPr>
      <t xml:space="preserve"> </t>
    </r>
  </si>
  <si>
    <t>cm/s</t>
  </si>
  <si>
    <r>
      <t>Δ</t>
    </r>
    <r>
      <rPr>
        <i/>
        <sz val="10"/>
        <color indexed="20"/>
        <rFont val="Times New Roman"/>
        <family val="1"/>
      </rPr>
      <t>t</t>
    </r>
  </si>
  <si>
    <t>min</t>
  </si>
  <si>
    <t>input</t>
  </si>
  <si>
    <t>interval</t>
  </si>
  <si>
    <r>
      <t>C</t>
    </r>
    <r>
      <rPr>
        <i/>
        <vertAlign val="superscript"/>
        <sz val="10"/>
        <color indexed="20"/>
        <rFont val="Times New Roman"/>
        <family val="1"/>
      </rPr>
      <t>0</t>
    </r>
  </si>
  <si>
    <r>
      <t>mg/dm</t>
    </r>
    <r>
      <rPr>
        <vertAlign val="superscript"/>
        <sz val="10"/>
        <color indexed="20"/>
        <rFont val="Times New Roman"/>
        <family val="1"/>
      </rPr>
      <t>3</t>
    </r>
  </si>
  <si>
    <t>input</t>
  </si>
  <si>
    <r>
      <t>C'</t>
    </r>
    <r>
      <rPr>
        <i/>
        <vertAlign val="subscript"/>
        <sz val="10"/>
        <color indexed="20"/>
        <rFont val="Times New Roman"/>
        <family val="1"/>
      </rPr>
      <t>in,0</t>
    </r>
    <r>
      <rPr>
        <sz val="10"/>
        <color indexed="20"/>
        <rFont val="Times New Roman"/>
        <family val="1"/>
      </rPr>
      <t xml:space="preserve"> = </t>
    </r>
    <r>
      <rPr>
        <i/>
        <sz val="10"/>
        <color indexed="20"/>
        <rFont val="Times New Roman"/>
        <family val="1"/>
      </rPr>
      <t>C</t>
    </r>
    <r>
      <rPr>
        <i/>
        <vertAlign val="superscript"/>
        <sz val="10"/>
        <color indexed="20"/>
        <rFont val="Times New Roman"/>
        <family val="1"/>
      </rPr>
      <t>0</t>
    </r>
  </si>
  <si>
    <r>
      <t>Q</t>
    </r>
    <r>
      <rPr>
        <i/>
        <vertAlign val="subscript"/>
        <sz val="10"/>
        <color indexed="20"/>
        <rFont val="Times New Roman"/>
        <family val="1"/>
      </rPr>
      <t>0</t>
    </r>
    <r>
      <rPr>
        <sz val="10"/>
        <color indexed="20"/>
        <rFont val="Times New Roman"/>
        <family val="1"/>
      </rPr>
      <t xml:space="preserve"> </t>
    </r>
  </si>
  <si>
    <r>
      <t>dm</t>
    </r>
    <r>
      <rPr>
        <vertAlign val="superscript"/>
        <sz val="10"/>
        <color indexed="20"/>
        <rFont val="Times New Roman"/>
        <family val="1"/>
      </rPr>
      <t>3</t>
    </r>
  </si>
  <si>
    <r>
      <t>V</t>
    </r>
    <r>
      <rPr>
        <i/>
        <vertAlign val="subscript"/>
        <sz val="10"/>
        <color indexed="20"/>
        <rFont val="Times New Roman"/>
        <family val="1"/>
      </rPr>
      <t>cell</t>
    </r>
    <r>
      <rPr>
        <sz val="10"/>
        <color indexed="20"/>
        <rFont val="Times New Roman"/>
        <family val="1"/>
      </rPr>
      <t xml:space="preserve"> </t>
    </r>
  </si>
  <si>
    <t>V/pair</t>
  </si>
  <si>
    <t>desalting cell no., cell pair no.  Input</t>
  </si>
  <si>
    <t>cell, pair</t>
  </si>
  <si>
    <t>Batch program for saline water desalination</t>
  </si>
  <si>
    <r>
      <t>N</t>
    </r>
    <r>
      <rPr>
        <sz val="10"/>
        <color indexed="2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</si>
</sst>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E+00"/>
    <numFmt numFmtId="178" formatCode="0.00000_ "/>
    <numFmt numFmtId="179" formatCode="0_ "/>
    <numFmt numFmtId="180" formatCode="0.0000E+00"/>
    <numFmt numFmtId="181" formatCode="0.00_ "/>
    <numFmt numFmtId="182" formatCode="0.000000000_ "/>
    <numFmt numFmtId="183" formatCode="0.0000_ "/>
    <numFmt numFmtId="184" formatCode="0.00_);[Red]\(0.00\)"/>
    <numFmt numFmtId="185" formatCode="0.000_ "/>
    <numFmt numFmtId="186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ＭＳ Ｐ明朝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ＭＳ Ｐゴシック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ＭＳ Ｐ明朝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sz val="10"/>
      <color indexed="8"/>
      <name val="ＭＳ Ｐゴシック"/>
      <family val="3"/>
    </font>
    <font>
      <i/>
      <vertAlign val="subscript"/>
      <sz val="10"/>
      <name val="ＭＳ Ｐ明朝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20"/>
      <name val="ＭＳ Ｐ明朝"/>
      <family val="1"/>
    </font>
    <font>
      <i/>
      <sz val="10"/>
      <color indexed="20"/>
      <name val="Times New Roman"/>
      <family val="1"/>
    </font>
    <font>
      <sz val="10"/>
      <color indexed="20"/>
      <name val="Times New Roman"/>
      <family val="1"/>
    </font>
    <font>
      <i/>
      <vertAlign val="superscript"/>
      <sz val="10"/>
      <color indexed="20"/>
      <name val="Times New Roman"/>
      <family val="1"/>
    </font>
    <font>
      <vertAlign val="superscript"/>
      <sz val="10"/>
      <color indexed="20"/>
      <name val="Times New Roman"/>
      <family val="1"/>
    </font>
    <font>
      <i/>
      <vertAlign val="subscript"/>
      <sz val="10"/>
      <color indexed="20"/>
      <name val="Times New Roman"/>
      <family val="1"/>
    </font>
    <font>
      <sz val="10"/>
      <color indexed="20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184" fontId="7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8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8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6" fontId="2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3" fontId="1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86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4" fontId="24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86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9" fontId="13" fillId="0" borderId="0" xfId="0" applyNumberFormat="1" applyFont="1" applyAlignment="1">
      <alignment vertical="center"/>
    </xf>
    <xf numFmtId="185" fontId="13" fillId="0" borderId="0" xfId="0" applyNumberFormat="1" applyFont="1" applyAlignment="1">
      <alignment vertical="center"/>
    </xf>
    <xf numFmtId="181" fontId="24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workbookViewId="0" topLeftCell="A1">
      <selection activeCell="L21" sqref="L21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3.875" style="1" customWidth="1"/>
    <col min="4" max="4" width="8.625" style="15" customWidth="1"/>
    <col min="5" max="5" width="7.125" style="1" customWidth="1"/>
    <col min="6" max="6" width="8.125" style="1" customWidth="1"/>
    <col min="7" max="7" width="8.625" style="1" customWidth="1"/>
    <col min="8" max="8" width="7.625" style="1" customWidth="1"/>
    <col min="9" max="10" width="8.875" style="1" customWidth="1"/>
    <col min="11" max="12" width="7.625" style="1" customWidth="1"/>
    <col min="13" max="13" width="8.25390625" style="1" customWidth="1"/>
    <col min="14" max="14" width="7.625" style="1" customWidth="1"/>
    <col min="15" max="15" width="7.25390625" style="1" customWidth="1"/>
    <col min="16" max="16384" width="9.00390625" style="1" customWidth="1"/>
  </cols>
  <sheetData>
    <row r="1" ht="15.75">
      <c r="A1" s="7" t="s">
        <v>41</v>
      </c>
    </row>
    <row r="2" spans="1:14" ht="15.75">
      <c r="A2" s="6" t="s">
        <v>81</v>
      </c>
      <c r="B2" s="7"/>
      <c r="C2" s="7"/>
      <c r="D2" s="16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6"/>
      <c r="B3" s="7"/>
      <c r="C3" s="7"/>
      <c r="D3" s="16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6" t="s">
        <v>34</v>
      </c>
      <c r="B4" s="7"/>
      <c r="C4" s="7"/>
      <c r="D4" s="16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>
      <c r="A5" s="6"/>
      <c r="B5" s="23" t="s">
        <v>7</v>
      </c>
      <c r="D5" s="22">
        <v>10</v>
      </c>
      <c r="E5" s="21" t="s">
        <v>8</v>
      </c>
      <c r="F5" s="7"/>
      <c r="H5" s="4" t="s">
        <v>42</v>
      </c>
      <c r="J5" s="26">
        <v>1.288</v>
      </c>
      <c r="L5" s="4" t="s">
        <v>49</v>
      </c>
      <c r="M5" s="3">
        <v>4.288E-05</v>
      </c>
      <c r="N5" s="7"/>
    </row>
    <row r="6" spans="1:14" ht="15.75">
      <c r="A6" s="6"/>
      <c r="B6" s="23" t="s">
        <v>10</v>
      </c>
      <c r="D6" s="22">
        <v>1</v>
      </c>
      <c r="E6" s="21" t="s">
        <v>8</v>
      </c>
      <c r="F6" s="7"/>
      <c r="H6" s="4" t="s">
        <v>43</v>
      </c>
      <c r="J6" s="26">
        <v>1.087</v>
      </c>
      <c r="L6" s="4" t="s">
        <v>50</v>
      </c>
      <c r="M6" s="3">
        <v>0.002228</v>
      </c>
      <c r="N6" s="7"/>
    </row>
    <row r="7" spans="1:14" ht="15.75">
      <c r="A7" s="6"/>
      <c r="B7" s="23" t="s">
        <v>0</v>
      </c>
      <c r="D7" s="42">
        <v>0.05</v>
      </c>
      <c r="E7" s="21" t="s">
        <v>1</v>
      </c>
      <c r="F7" s="1" t="s">
        <v>2</v>
      </c>
      <c r="H7" s="4" t="s">
        <v>44</v>
      </c>
      <c r="J7" s="25">
        <v>2116</v>
      </c>
      <c r="L7" s="4" t="s">
        <v>51</v>
      </c>
      <c r="M7" s="3">
        <v>4.036E-10</v>
      </c>
      <c r="N7" s="7"/>
    </row>
    <row r="8" spans="1:14" ht="15.75">
      <c r="A8" s="6"/>
      <c r="B8" s="23" t="s">
        <v>3</v>
      </c>
      <c r="D8" s="41">
        <v>100</v>
      </c>
      <c r="E8" s="21" t="s">
        <v>1</v>
      </c>
      <c r="F8" s="1" t="s">
        <v>4</v>
      </c>
      <c r="H8" s="4" t="s">
        <v>45</v>
      </c>
      <c r="J8" s="14">
        <v>44.47</v>
      </c>
      <c r="L8" s="4" t="s">
        <v>52</v>
      </c>
      <c r="M8" s="3">
        <v>2.113E-08</v>
      </c>
      <c r="N8" s="7"/>
    </row>
    <row r="9" spans="1:14" ht="15.75">
      <c r="A9" s="6"/>
      <c r="B9" s="23" t="s">
        <v>5</v>
      </c>
      <c r="D9" s="41">
        <v>100</v>
      </c>
      <c r="E9" s="21" t="s">
        <v>1</v>
      </c>
      <c r="F9" s="1" t="s">
        <v>6</v>
      </c>
      <c r="H9" s="4" t="s">
        <v>46</v>
      </c>
      <c r="J9" s="26">
        <v>10</v>
      </c>
      <c r="L9" s="7"/>
      <c r="M9" s="7"/>
      <c r="N9" s="7"/>
    </row>
    <row r="10" spans="1:14" ht="15.75">
      <c r="A10" s="6"/>
      <c r="B10" s="23" t="s">
        <v>14</v>
      </c>
      <c r="D10" s="40">
        <v>25</v>
      </c>
      <c r="E10" s="24" t="s">
        <v>15</v>
      </c>
      <c r="F10" s="7"/>
      <c r="G10" s="7"/>
      <c r="H10" s="4" t="s">
        <v>47</v>
      </c>
      <c r="J10" s="3">
        <v>0.008451</v>
      </c>
      <c r="K10" s="7"/>
      <c r="L10" s="7"/>
      <c r="M10" s="7"/>
      <c r="N10" s="7"/>
    </row>
    <row r="11" spans="1:14" ht="15.75">
      <c r="A11" s="6"/>
      <c r="B11" s="2" t="s">
        <v>17</v>
      </c>
      <c r="D11" s="25">
        <v>96485</v>
      </c>
      <c r="E11" s="1" t="s">
        <v>18</v>
      </c>
      <c r="F11" s="7"/>
      <c r="G11" s="7"/>
      <c r="H11" s="4" t="s">
        <v>48</v>
      </c>
      <c r="J11" s="3">
        <v>0.00013178</v>
      </c>
      <c r="K11" s="7"/>
      <c r="L11" s="7"/>
      <c r="M11" s="7"/>
      <c r="N11" s="7"/>
    </row>
    <row r="12" spans="1:14" ht="15.75">
      <c r="A12" s="6"/>
      <c r="B12" s="4" t="s">
        <v>36</v>
      </c>
      <c r="D12" s="15">
        <v>0.1</v>
      </c>
      <c r="E12" s="7"/>
      <c r="F12" s="28" t="s">
        <v>37</v>
      </c>
      <c r="G12" s="7"/>
      <c r="H12" s="7"/>
      <c r="I12" s="7"/>
      <c r="J12" s="7"/>
      <c r="K12" s="7"/>
      <c r="L12" s="7"/>
      <c r="M12" s="7"/>
      <c r="N12" s="7"/>
    </row>
    <row r="13" ht="12.75">
      <c r="D13" s="1"/>
    </row>
    <row r="14" spans="1:4" ht="17.25" customHeight="1">
      <c r="A14" s="7" t="s">
        <v>35</v>
      </c>
      <c r="D14" s="1"/>
    </row>
    <row r="15" spans="2:13" ht="15.75">
      <c r="B15" s="36" t="s">
        <v>71</v>
      </c>
      <c r="C15" s="35"/>
      <c r="D15" s="37">
        <v>2000</v>
      </c>
      <c r="E15" s="35" t="s">
        <v>72</v>
      </c>
      <c r="F15" s="35" t="s">
        <v>73</v>
      </c>
      <c r="G15" s="36" t="s">
        <v>82</v>
      </c>
      <c r="H15" s="35">
        <v>300</v>
      </c>
      <c r="I15" s="35" t="s">
        <v>80</v>
      </c>
      <c r="J15" s="38" t="s">
        <v>79</v>
      </c>
      <c r="K15" s="35"/>
      <c r="L15" s="35"/>
      <c r="M15" s="35"/>
    </row>
    <row r="16" spans="2:10" ht="15.75">
      <c r="B16" s="36" t="s">
        <v>74</v>
      </c>
      <c r="C16" s="35"/>
      <c r="D16" s="37">
        <v>2000</v>
      </c>
      <c r="E16" s="35" t="s">
        <v>72</v>
      </c>
      <c r="F16" s="35" t="s">
        <v>73</v>
      </c>
      <c r="G16" s="2" t="s">
        <v>11</v>
      </c>
      <c r="H16" s="1">
        <f>$H$15+1</f>
        <v>301</v>
      </c>
      <c r="I16" s="1" t="s">
        <v>9</v>
      </c>
      <c r="J16" s="19" t="s">
        <v>12</v>
      </c>
    </row>
    <row r="17" spans="2:11" ht="15.75">
      <c r="B17" s="36" t="s">
        <v>75</v>
      </c>
      <c r="C17" s="35"/>
      <c r="D17" s="37">
        <v>30000</v>
      </c>
      <c r="E17" s="35" t="s">
        <v>76</v>
      </c>
      <c r="F17" s="35" t="s">
        <v>73</v>
      </c>
      <c r="G17" s="33" t="s">
        <v>67</v>
      </c>
      <c r="H17" s="34">
        <v>4</v>
      </c>
      <c r="I17" s="35" t="s">
        <v>68</v>
      </c>
      <c r="J17" s="35" t="s">
        <v>70</v>
      </c>
      <c r="K17" s="35" t="s">
        <v>69</v>
      </c>
    </row>
    <row r="18" spans="2:9" ht="15.75">
      <c r="B18" s="36" t="s">
        <v>77</v>
      </c>
      <c r="C18" s="35"/>
      <c r="D18" s="43">
        <v>0.4</v>
      </c>
      <c r="E18" s="35" t="s">
        <v>78</v>
      </c>
      <c r="F18" s="35" t="s">
        <v>73</v>
      </c>
      <c r="G18" s="2" t="s">
        <v>13</v>
      </c>
      <c r="H18" s="15">
        <f>$D$5*$D$7*$D$8*$H$15*60*$H$17/1000</f>
        <v>3600</v>
      </c>
      <c r="I18" s="1" t="s">
        <v>40</v>
      </c>
    </row>
    <row r="19" spans="7:9" ht="15.75">
      <c r="G19" s="2" t="s">
        <v>16</v>
      </c>
      <c r="H19" s="15">
        <f>$D$6*$D$7*$D$8*$H$16*60/1000</f>
        <v>90.3</v>
      </c>
      <c r="I19" s="1" t="s">
        <v>31</v>
      </c>
    </row>
    <row r="20" spans="2:9" ht="15.75">
      <c r="B20" s="23" t="s">
        <v>62</v>
      </c>
      <c r="C20" s="21"/>
      <c r="D20" s="20">
        <f>($J$5-$J$6*$D$18^0.5)*$D$16</f>
        <v>1201.0416733587888</v>
      </c>
      <c r="E20" s="21" t="s">
        <v>63</v>
      </c>
      <c r="G20" s="23" t="s">
        <v>65</v>
      </c>
      <c r="H20" s="32">
        <f>$J$9+$J$10*$D$18^1.4-$J$11*$D$18^0.9*$D$16^0.8</f>
        <v>9.977077630408617</v>
      </c>
      <c r="I20" s="21" t="s">
        <v>66</v>
      </c>
    </row>
    <row r="21" spans="2:9" ht="15.75">
      <c r="B21" s="23" t="s">
        <v>64</v>
      </c>
      <c r="C21" s="21"/>
      <c r="D21" s="20">
        <f>$D$15-($J$7-$J$8*$D$16^0.8)*$D$18^0.9</f>
        <v>9598.376831835501</v>
      </c>
      <c r="E21" s="21" t="s">
        <v>63</v>
      </c>
      <c r="G21" s="2" t="s">
        <v>20</v>
      </c>
      <c r="H21" s="20">
        <f>$H$20*$D$7*$D$8*$H$15*60*$H$17/1000</f>
        <v>3591.747946947102</v>
      </c>
      <c r="I21" s="1" t="s">
        <v>40</v>
      </c>
    </row>
    <row r="22" spans="2:4" ht="12.75">
      <c r="B22" s="2"/>
      <c r="D22" s="20"/>
    </row>
    <row r="23" spans="1:14" ht="15.75">
      <c r="A23" s="7"/>
      <c r="B23" s="7"/>
      <c r="C23" s="9"/>
      <c r="D23" s="16"/>
      <c r="E23" s="7"/>
      <c r="F23" s="10"/>
      <c r="G23" s="7"/>
      <c r="H23" s="7"/>
      <c r="I23" s="7"/>
      <c r="J23" s="7"/>
      <c r="K23" s="7"/>
      <c r="L23" s="7"/>
      <c r="M23" s="7"/>
      <c r="N23" s="7"/>
    </row>
    <row r="24" spans="1:15" ht="14.25">
      <c r="A24" s="12" t="s">
        <v>21</v>
      </c>
      <c r="B24" s="8" t="s">
        <v>22</v>
      </c>
      <c r="C24" s="8"/>
      <c r="D24" s="18" t="s">
        <v>23</v>
      </c>
      <c r="E24" s="8" t="s">
        <v>24</v>
      </c>
      <c r="F24" s="30" t="s">
        <v>53</v>
      </c>
      <c r="G24" s="30" t="s">
        <v>54</v>
      </c>
      <c r="H24" s="30" t="s">
        <v>55</v>
      </c>
      <c r="I24" s="30" t="s">
        <v>56</v>
      </c>
      <c r="J24" s="30" t="s">
        <v>57</v>
      </c>
      <c r="K24" s="13" t="s">
        <v>25</v>
      </c>
      <c r="L24" s="13" t="s">
        <v>19</v>
      </c>
      <c r="M24" s="8" t="s">
        <v>26</v>
      </c>
      <c r="N24" s="13" t="s">
        <v>32</v>
      </c>
      <c r="O24" s="2" t="s">
        <v>38</v>
      </c>
    </row>
    <row r="25" spans="1:15" ht="15.75">
      <c r="A25" s="12"/>
      <c r="B25" s="12" t="s">
        <v>30</v>
      </c>
      <c r="C25" s="12" t="s">
        <v>27</v>
      </c>
      <c r="D25" s="17" t="s">
        <v>28</v>
      </c>
      <c r="E25" s="11" t="s">
        <v>29</v>
      </c>
      <c r="F25" s="31" t="s">
        <v>58</v>
      </c>
      <c r="G25" s="31" t="s">
        <v>58</v>
      </c>
      <c r="H25" s="31" t="s">
        <v>59</v>
      </c>
      <c r="I25" s="31" t="s">
        <v>60</v>
      </c>
      <c r="J25" s="31" t="s">
        <v>61</v>
      </c>
      <c r="K25" s="11"/>
      <c r="L25" s="11"/>
      <c r="M25" s="11"/>
      <c r="N25" s="11" t="s">
        <v>33</v>
      </c>
      <c r="O25" s="12" t="s">
        <v>39</v>
      </c>
    </row>
    <row r="26" spans="1:15" ht="12.75">
      <c r="A26" s="1">
        <v>1</v>
      </c>
      <c r="B26" s="1">
        <f>60*$C26</f>
        <v>240</v>
      </c>
      <c r="C26" s="29">
        <f>$H$17</f>
        <v>4</v>
      </c>
      <c r="D26" s="22">
        <f>$D$17-$H$18+$H$21</f>
        <v>29991.7479469471</v>
      </c>
      <c r="E26" s="20">
        <f>($D$16*$D$17-$D$16*$H$18+$D$20*$H$21)/$D26</f>
        <v>1904.3184500454577</v>
      </c>
      <c r="F26" s="20">
        <f>($J$5-$J$6*$D$18^0.5)*$E26</f>
        <v>1143.5829089253057</v>
      </c>
      <c r="G26" s="20">
        <f>$D$16-($J$7-$J$8*$E26^0.8)*$D$18^0.9</f>
        <v>9270.472844202897</v>
      </c>
      <c r="H26" s="20">
        <f aca="true" t="shared" si="0" ref="H26:H61">($J$9+$J$10*$D$18^1.4-$J$11*$D$18^0.9*$E26^0.8)*$D$7*$D$8*$H$15*60*$H$17/1000</f>
        <v>3592.097756425323</v>
      </c>
      <c r="I26" s="27">
        <f>($M$5*$E26^0.8-$M$6)*$D$18^0.9</f>
        <v>0.0069282557213645865</v>
      </c>
      <c r="J26" s="27">
        <f>($M$7*$E26^0.8-$M$8)*$D$18^0.9</f>
        <v>6.514105114478583E-08</v>
      </c>
      <c r="K26" s="5">
        <f>$D$11*SUM($J$26:$J26)/SUM($I$26:$I26)</f>
        <v>0.907174124696821</v>
      </c>
      <c r="L26" s="5">
        <f>1-($E26/$D$16)</f>
        <v>0.04784077497727113</v>
      </c>
      <c r="M26" s="5">
        <f aca="true" t="shared" si="1" ref="M26:M61">$D26/($D$17+$H$19*$C26)</f>
        <v>0.9878314410150817</v>
      </c>
      <c r="N26" s="5">
        <f>(($D$8*$D$9*$H$15*$D$18*(SUM($I$26:$I26)/$A26)*10^-3)/(($D26/$C26)*60*10^-3))</f>
        <v>0.01848043197380851</v>
      </c>
      <c r="O26" s="5">
        <f>(SUM($I$26:$I26))*100/$A26</f>
        <v>0.6928255721364587</v>
      </c>
    </row>
    <row r="27" spans="1:15" ht="12.75">
      <c r="A27" s="1">
        <f>$A26+1</f>
        <v>2</v>
      </c>
      <c r="B27" s="1">
        <f aca="true" t="shared" si="2" ref="B27:B61">60*$C27</f>
        <v>480</v>
      </c>
      <c r="C27" s="29">
        <f aca="true" t="shared" si="3" ref="C27:C61">$C26+$H$17</f>
        <v>8</v>
      </c>
      <c r="D27" s="22">
        <f aca="true" t="shared" si="4" ref="D27:D61">$D26-$H$18+$H26</f>
        <v>29983.845703372423</v>
      </c>
      <c r="E27" s="20">
        <f aca="true" t="shared" si="5" ref="E27:E61">($E26*$D26-$E26*$H$18+$F26*$H26)/$D27</f>
        <v>1813.181493914999</v>
      </c>
      <c r="F27" s="20">
        <f aca="true" t="shared" si="6" ref="F27:F61">($J$5-$J$6*$D$18^0.5)*$E27</f>
        <v>1088.8532677774294</v>
      </c>
      <c r="G27" s="20">
        <f aca="true" t="shared" si="7" ref="G27:G61">$D$16-($J$7-$J$8*$E27^0.8)*$D$18^0.9</f>
        <v>8955.065445938097</v>
      </c>
      <c r="H27" s="20">
        <f t="shared" si="0"/>
        <v>3592.4342344846805</v>
      </c>
      <c r="I27" s="27">
        <f aca="true" t="shared" si="8" ref="I27:I61">($M$5*$E27^0.8-$M$6)*$D$18^0.9</f>
        <v>0.006624125538373927</v>
      </c>
      <c r="J27" s="27">
        <f>($M$7*$E27^0.8-$M$8)*$D$18^0.9</f>
        <v>6.227848253809202E-08</v>
      </c>
      <c r="K27" s="5">
        <f>$D$11*SUM($J$26:$J27)/SUM($I$26:$I27)</f>
        <v>0.9071522909347135</v>
      </c>
      <c r="L27" s="5">
        <f aca="true" t="shared" si="9" ref="L27:L61">1-($E27/$D$16)</f>
        <v>0.09340925304250047</v>
      </c>
      <c r="M27" s="5">
        <f t="shared" si="1"/>
        <v>0.9759603970839655</v>
      </c>
      <c r="N27" s="5">
        <f>(($D$8*$D$9*$H$15*$D$18*(SUM($I$26:$I27)/$A27)*10^-3)/(($D27/$C27)*60*10^-3))</f>
        <v>0.03615915421606967</v>
      </c>
      <c r="O27" s="5">
        <f>(SUM($I$26:$I27))*100/$A27</f>
        <v>0.6776190629869258</v>
      </c>
    </row>
    <row r="28" spans="1:15" ht="12.75">
      <c r="A28" s="1">
        <f aca="true" t="shared" si="10" ref="A28:A61">$A27+1</f>
        <v>3</v>
      </c>
      <c r="B28" s="1">
        <f t="shared" si="2"/>
        <v>720</v>
      </c>
      <c r="C28" s="29">
        <f t="shared" si="3"/>
        <v>12</v>
      </c>
      <c r="D28" s="22">
        <f t="shared" si="4"/>
        <v>29976.279937857104</v>
      </c>
      <c r="E28" s="20">
        <f t="shared" si="5"/>
        <v>1726.376142417932</v>
      </c>
      <c r="F28" s="20">
        <f t="shared" si="6"/>
        <v>1036.724845468162</v>
      </c>
      <c r="G28" s="20">
        <f>$D$16-($J$7-$J$8*$E28^0.8)*$D$18^0.9</f>
        <v>8651.687322757069</v>
      </c>
      <c r="H28" s="20">
        <f t="shared" si="0"/>
        <v>3592.757879658195</v>
      </c>
      <c r="I28" s="27">
        <f>($M$5*$E28^0.8-$M$6)*$D$18^0.9</f>
        <v>0.006331594530458423</v>
      </c>
      <c r="J28" s="27">
        <f aca="true" t="shared" si="11" ref="J28:J61">($M$7*$E28^0.8-$M$8)*$D$18^0.9</f>
        <v>5.952508900276793E-08</v>
      </c>
      <c r="K28" s="5">
        <f>$D$11*SUM($J$26:$J28)/SUM($I$26:$I28)</f>
        <v>0.9071300483436107</v>
      </c>
      <c r="L28" s="5">
        <f t="shared" si="9"/>
        <v>0.136811928791034</v>
      </c>
      <c r="M28" s="5">
        <f t="shared" si="1"/>
        <v>0.9643760676966987</v>
      </c>
      <c r="N28" s="5">
        <f>(($D$8*$D$9*$H$15*$D$18*(SUM($I$26:$I28)/$A28)*10^-3)/(($D28/$C28)*60*10^-3))</f>
        <v>0.05306589298316613</v>
      </c>
      <c r="O28" s="5">
        <f>(SUM($I$26:$I28))*100/$A28</f>
        <v>0.6627991930065645</v>
      </c>
    </row>
    <row r="29" spans="1:15" ht="12.75">
      <c r="A29" s="1">
        <f t="shared" si="10"/>
        <v>4</v>
      </c>
      <c r="B29" s="1">
        <f t="shared" si="2"/>
        <v>960</v>
      </c>
      <c r="C29" s="29">
        <f t="shared" si="3"/>
        <v>16</v>
      </c>
      <c r="D29" s="22">
        <f t="shared" si="4"/>
        <v>29969.0378175153</v>
      </c>
      <c r="E29" s="20">
        <f t="shared" si="5"/>
        <v>1643.6991426950824</v>
      </c>
      <c r="F29" s="20">
        <f>($J$5-$J$6*$D$18^0.5)*$E29</f>
        <v>987.0755844204541</v>
      </c>
      <c r="G29" s="20">
        <f>$D$16-($J$7-$J$8*$E29^0.8)*$D$18^0.9</f>
        <v>8359.887950937926</v>
      </c>
      <c r="H29" s="20">
        <f t="shared" si="0"/>
        <v>3593.069172566642</v>
      </c>
      <c r="I29" s="27">
        <f t="shared" si="8"/>
        <v>0.006050228282120107</v>
      </c>
      <c r="J29" s="27">
        <f>($M$7*$E29^0.8-$M$8)*$D$18^0.9</f>
        <v>5.687678168398658E-08</v>
      </c>
      <c r="K29" s="5">
        <f>$D$11*SUM($J$26:$J29)/SUM($I$26:$I29)</f>
        <v>0.9071073912661695</v>
      </c>
      <c r="L29" s="5">
        <f>1-($E29/$D$16)</f>
        <v>0.17815042865245878</v>
      </c>
      <c r="M29" s="5">
        <f t="shared" si="1"/>
        <v>0.9530681644505705</v>
      </c>
      <c r="N29" s="5">
        <f>(($D$8*$D$9*$H$15*$D$18*(SUM($I$26:$I29)/$A29)*10^-3)/(($D29/$C29)*60*10^-3))</f>
        <v>0.06922932722827663</v>
      </c>
      <c r="O29" s="5">
        <f>(SUM($I$26:$I29))*100/$A29</f>
        <v>0.6483551018079261</v>
      </c>
    </row>
    <row r="30" spans="1:15" ht="12.75">
      <c r="A30" s="1">
        <f t="shared" si="10"/>
        <v>5</v>
      </c>
      <c r="B30" s="1">
        <f t="shared" si="2"/>
        <v>1200</v>
      </c>
      <c r="C30" s="29">
        <f t="shared" si="3"/>
        <v>20</v>
      </c>
      <c r="D30" s="22">
        <f t="shared" si="4"/>
        <v>29962.106990081942</v>
      </c>
      <c r="E30" s="20">
        <f t="shared" si="5"/>
        <v>1564.9565540647648</v>
      </c>
      <c r="F30" s="20">
        <f t="shared" si="6"/>
        <v>939.7890192138744</v>
      </c>
      <c r="G30" s="20">
        <f t="shared" si="7"/>
        <v>8079.233046245691</v>
      </c>
      <c r="H30" s="20">
        <f t="shared" si="0"/>
        <v>3593.3685765064324</v>
      </c>
      <c r="I30" s="27">
        <f t="shared" si="8"/>
        <v>0.005779608036714148</v>
      </c>
      <c r="J30" s="27">
        <f t="shared" si="11"/>
        <v>5.4329619112954734E-08</v>
      </c>
      <c r="K30" s="5">
        <f>$D$11*SUM($J$26:$J30)/SUM($I$26:$I30)</f>
        <v>0.90708431398335</v>
      </c>
      <c r="L30" s="5">
        <f>1-($E30/$D$16)</f>
        <v>0.21752172296761763</v>
      </c>
      <c r="M30" s="5">
        <f t="shared" si="1"/>
        <v>0.9420268814086004</v>
      </c>
      <c r="N30" s="5">
        <f>(($D$8*$D$9*$H$15*$D$18*(SUM($I$26:$I30)/$A30)*10^-3)/(($D30/$C30)*60*10^-3))</f>
        <v>0.08467712132402198</v>
      </c>
      <c r="O30" s="5">
        <f>(SUM($I$26:$I30))*100/$A30</f>
        <v>0.634276242180624</v>
      </c>
    </row>
    <row r="31" spans="1:15" ht="12.75">
      <c r="A31" s="1">
        <f t="shared" si="10"/>
        <v>6</v>
      </c>
      <c r="B31" s="1">
        <f t="shared" si="2"/>
        <v>1440</v>
      </c>
      <c r="C31" s="29">
        <f t="shared" si="3"/>
        <v>24</v>
      </c>
      <c r="D31" s="22">
        <f t="shared" si="4"/>
        <v>29955.475566588375</v>
      </c>
      <c r="E31" s="20">
        <f t="shared" si="5"/>
        <v>1489.9633405605591</v>
      </c>
      <c r="F31" s="20">
        <f t="shared" si="6"/>
        <v>894.7540318950524</v>
      </c>
      <c r="G31" s="20">
        <f t="shared" si="7"/>
        <v>7809.304026908667</v>
      </c>
      <c r="H31" s="20">
        <f t="shared" si="0"/>
        <v>3593.6565380225234</v>
      </c>
      <c r="I31" s="27">
        <f t="shared" si="8"/>
        <v>0.005519330178626189</v>
      </c>
      <c r="J31" s="27">
        <f t="shared" si="11"/>
        <v>5.18798023330037E-08</v>
      </c>
      <c r="K31" s="5">
        <f>$D$11*SUM($J$26:$J31)/SUM($I$26:$I31)</f>
        <v>0.9070608107125244</v>
      </c>
      <c r="L31" s="5">
        <f t="shared" si="9"/>
        <v>0.2550183297197205</v>
      </c>
      <c r="M31" s="5">
        <f t="shared" si="1"/>
        <v>0.9312428674733385</v>
      </c>
      <c r="N31" s="5">
        <f>(($D$8*$D$9*$H$15*$D$18*(SUM($I$26:$I31)/$A31)*10^-3)/(($D31/$C31)*60*10^-3))</f>
        <v>0.099435957088757</v>
      </c>
      <c r="O31" s="5">
        <f>(SUM($I$26:$I31))*100/$A31</f>
        <v>0.6205523714609563</v>
      </c>
    </row>
    <row r="32" spans="1:15" ht="12.75">
      <c r="A32" s="1">
        <f t="shared" si="10"/>
        <v>7</v>
      </c>
      <c r="B32" s="1">
        <f t="shared" si="2"/>
        <v>1680</v>
      </c>
      <c r="C32" s="29">
        <f t="shared" si="3"/>
        <v>28</v>
      </c>
      <c r="D32" s="22">
        <f t="shared" si="4"/>
        <v>29949.132104610897</v>
      </c>
      <c r="E32" s="20">
        <f t="shared" si="5"/>
        <v>1418.5429796597384</v>
      </c>
      <c r="F32" s="20">
        <f t="shared" si="6"/>
        <v>851.8646170109472</v>
      </c>
      <c r="G32" s="20">
        <f t="shared" si="7"/>
        <v>7549.697490618683</v>
      </c>
      <c r="H32" s="20">
        <f t="shared" si="0"/>
        <v>3593.933487466347</v>
      </c>
      <c r="I32" s="27">
        <f t="shared" si="8"/>
        <v>0.005269005728972162</v>
      </c>
      <c r="J32" s="27">
        <f t="shared" si="11"/>
        <v>4.952367015295788E-08</v>
      </c>
      <c r="K32" s="5">
        <f>$D$11*SUM($J$26:$J32)/SUM($I$26:$I32)</f>
        <v>0.9070368756054826</v>
      </c>
      <c r="L32" s="5">
        <f t="shared" si="9"/>
        <v>0.2907285101701308</v>
      </c>
      <c r="M32" s="5">
        <f t="shared" si="1"/>
        <v>0.9207072006188713</v>
      </c>
      <c r="N32" s="5">
        <f>(($D$8*$D$9*$H$15*$D$18*(SUM($I$26:$I32)/$A32)*10^-3)/(($D32/$C32)*60*10^-3))</f>
        <v>0.11353156510358045</v>
      </c>
      <c r="O32" s="5">
        <f>(SUM($I$26:$I32))*100/$A32</f>
        <v>0.6071735430947077</v>
      </c>
    </row>
    <row r="33" spans="1:15" ht="12.75">
      <c r="A33" s="1">
        <f t="shared" si="10"/>
        <v>8</v>
      </c>
      <c r="B33" s="1">
        <f t="shared" si="2"/>
        <v>1920</v>
      </c>
      <c r="C33" s="29">
        <f t="shared" si="3"/>
        <v>32</v>
      </c>
      <c r="D33" s="22">
        <f t="shared" si="4"/>
        <v>29943.065592077244</v>
      </c>
      <c r="E33" s="20">
        <f t="shared" si="5"/>
        <v>1350.5270867017052</v>
      </c>
      <c r="F33" s="20">
        <f t="shared" si="6"/>
        <v>811.019656064293</v>
      </c>
      <c r="G33" s="20">
        <f t="shared" si="7"/>
        <v>7300.024705493922</v>
      </c>
      <c r="H33" s="20">
        <f t="shared" si="0"/>
        <v>3594.199839538857</v>
      </c>
      <c r="I33" s="27">
        <f t="shared" si="8"/>
        <v>0.005028259854761464</v>
      </c>
      <c r="J33" s="27">
        <f t="shared" si="11"/>
        <v>4.7257694527224726E-08</v>
      </c>
      <c r="K33" s="5">
        <f>$D$11*SUM($J$26:$J33)/SUM($I$26:$I33)</f>
        <v>0.90701250274634</v>
      </c>
      <c r="L33" s="5">
        <f t="shared" si="9"/>
        <v>0.3247364566491474</v>
      </c>
      <c r="M33" s="5">
        <f t="shared" si="1"/>
        <v>0.9104113638377251</v>
      </c>
      <c r="N33" s="5">
        <f>(($D$8*$D$9*$H$15*$D$18*(SUM($I$26:$I33)/$A33)*10^-3)/(($D33/$C33)*60*10^-3))</f>
        <v>0.12698875531025725</v>
      </c>
      <c r="O33" s="5">
        <f>(SUM($I$26:$I33))*100/$A33</f>
        <v>0.5941300983923875</v>
      </c>
    </row>
    <row r="34" spans="1:15" ht="12.75">
      <c r="A34" s="1">
        <f t="shared" si="10"/>
        <v>9</v>
      </c>
      <c r="B34" s="1">
        <f t="shared" si="2"/>
        <v>2160</v>
      </c>
      <c r="C34" s="29">
        <f t="shared" si="3"/>
        <v>36</v>
      </c>
      <c r="D34" s="22">
        <f t="shared" si="4"/>
        <v>29937.265431616102</v>
      </c>
      <c r="E34" s="20">
        <f t="shared" si="5"/>
        <v>1285.7550544980168</v>
      </c>
      <c r="F34" s="20">
        <f t="shared" si="6"/>
        <v>772.1227010919093</v>
      </c>
      <c r="G34" s="20">
        <f t="shared" si="7"/>
        <v>7059.911114912877</v>
      </c>
      <c r="H34" s="20">
        <f t="shared" si="0"/>
        <v>3594.4559938187776</v>
      </c>
      <c r="I34" s="27">
        <f t="shared" si="8"/>
        <v>0.004796731391435284</v>
      </c>
      <c r="J34" s="27">
        <f t="shared" si="11"/>
        <v>4.507847606177589E-08</v>
      </c>
      <c r="K34" s="5">
        <f>$D$11*SUM($J$26:$J34)/SUM($I$26:$I34)</f>
        <v>0.9069876861493408</v>
      </c>
      <c r="L34" s="5">
        <f t="shared" si="9"/>
        <v>0.3571224727509916</v>
      </c>
      <c r="M34" s="5">
        <f t="shared" si="1"/>
        <v>0.9003472226718184</v>
      </c>
      <c r="N34" s="5">
        <f>(($D$8*$D$9*$H$15*$D$18*(SUM($I$26:$I34)/$A34)*10^-3)/(($D34/$C34)*60*10^-3))</f>
        <v>0.13983144688309368</v>
      </c>
      <c r="O34" s="5">
        <f>(SUM($I$26:$I34))*100/$A34</f>
        <v>0.5814126584758477</v>
      </c>
    </row>
    <row r="35" spans="1:15" ht="12.75">
      <c r="A35" s="1">
        <f t="shared" si="10"/>
        <v>10</v>
      </c>
      <c r="B35" s="1">
        <f t="shared" si="2"/>
        <v>2400</v>
      </c>
      <c r="C35" s="29">
        <f t="shared" si="3"/>
        <v>40</v>
      </c>
      <c r="D35" s="22">
        <f t="shared" si="4"/>
        <v>29931.72142543488</v>
      </c>
      <c r="E35" s="20">
        <f t="shared" si="5"/>
        <v>1224.0737076393302</v>
      </c>
      <c r="F35" s="20">
        <f t="shared" si="6"/>
        <v>735.081767068819</v>
      </c>
      <c r="G35" s="20">
        <f t="shared" si="7"/>
        <v>6828.995856100741</v>
      </c>
      <c r="H35" s="20">
        <f t="shared" si="0"/>
        <v>3594.70233527617</v>
      </c>
      <c r="I35" s="27">
        <f t="shared" si="8"/>
        <v>0.004574072378665678</v>
      </c>
      <c r="J35" s="27">
        <f t="shared" si="11"/>
        <v>4.2982739644942554E-08</v>
      </c>
      <c r="K35" s="5">
        <f>$D$11*SUM($J$26:$J35)/SUM($I$26:$I35)</f>
        <v>0.9069624197565552</v>
      </c>
      <c r="L35" s="5">
        <f t="shared" si="9"/>
        <v>0.3879631461803349</v>
      </c>
      <c r="M35" s="5">
        <f t="shared" si="1"/>
        <v>0.8905070042078687</v>
      </c>
      <c r="N35" s="5">
        <f>(($D$8*$D$9*$H$15*$D$18*(SUM($I$26:$I35)/$A35)*10^-3)/(($D35/$C35)*60*10^-3))</f>
        <v>0.1520826973703942</v>
      </c>
      <c r="O35" s="5">
        <f>(SUM($I$26:$I35))*100/$A35</f>
        <v>0.5690121164149197</v>
      </c>
    </row>
    <row r="36" spans="1:15" ht="12.75">
      <c r="A36" s="1">
        <f t="shared" si="10"/>
        <v>11</v>
      </c>
      <c r="B36" s="1">
        <f t="shared" si="2"/>
        <v>2640</v>
      </c>
      <c r="C36" s="29">
        <f t="shared" si="3"/>
        <v>44</v>
      </c>
      <c r="D36" s="22">
        <f t="shared" si="4"/>
        <v>29926.423760711048</v>
      </c>
      <c r="E36" s="20">
        <f t="shared" si="5"/>
        <v>1165.3369710096852</v>
      </c>
      <c r="F36" s="20">
        <f t="shared" si="6"/>
        <v>699.8091328441673</v>
      </c>
      <c r="G36" s="20">
        <f t="shared" si="7"/>
        <v>6606.931292325793</v>
      </c>
      <c r="H36" s="20">
        <f t="shared" si="0"/>
        <v>3594.939234771496</v>
      </c>
      <c r="I36" s="27">
        <f t="shared" si="8"/>
        <v>0.004359947609278007</v>
      </c>
      <c r="J36" s="27">
        <f t="shared" si="11"/>
        <v>4.0967330201732104E-08</v>
      </c>
      <c r="K36" s="5">
        <f>$D$11*SUM($J$26:$J36)/SUM($I$26:$I36)</f>
        <v>0.9069366974354672</v>
      </c>
      <c r="L36" s="5">
        <f t="shared" si="9"/>
        <v>0.4173315144951574</v>
      </c>
      <c r="M36" s="5">
        <f t="shared" si="1"/>
        <v>0.8808832774278269</v>
      </c>
      <c r="N36" s="5">
        <f>(($D$8*$D$9*$H$15*$D$18*(SUM($I$26:$I36)/$A36)*10^-3)/(($D36/$C36)*60*10^-3))</f>
        <v>0.1637647311034786</v>
      </c>
      <c r="O36" s="5">
        <f>(SUM($I$26:$I36))*100/$A36</f>
        <v>0.5569196295524543</v>
      </c>
    </row>
    <row r="37" spans="1:15" ht="12.75">
      <c r="A37" s="1">
        <f t="shared" si="10"/>
        <v>12</v>
      </c>
      <c r="B37" s="1">
        <f t="shared" si="2"/>
        <v>2880</v>
      </c>
      <c r="C37" s="29">
        <f t="shared" si="3"/>
        <v>48</v>
      </c>
      <c r="D37" s="22">
        <f t="shared" si="4"/>
        <v>29921.362995482545</v>
      </c>
      <c r="E37" s="20">
        <f t="shared" si="5"/>
        <v>1109.4055520247864</v>
      </c>
      <c r="F37" s="20">
        <f t="shared" si="6"/>
        <v>666.2211503186901</v>
      </c>
      <c r="G37" s="20">
        <f t="shared" si="7"/>
        <v>6393.3825585417435</v>
      </c>
      <c r="H37" s="20">
        <f t="shared" si="0"/>
        <v>3595.1670495403223</v>
      </c>
      <c r="I37" s="27">
        <f t="shared" si="8"/>
        <v>0.004154034191138585</v>
      </c>
      <c r="J37" s="27">
        <f t="shared" si="11"/>
        <v>3.9029208570177295E-08</v>
      </c>
      <c r="K37" s="5">
        <f>$D$11*SUM($J$26:$J37)/SUM($I$26:$I37)</f>
        <v>0.9069105129764516</v>
      </c>
      <c r="L37" s="5">
        <f t="shared" si="9"/>
        <v>0.44529722398760685</v>
      </c>
      <c r="M37" s="5">
        <f t="shared" si="1"/>
        <v>0.8714689348141381</v>
      </c>
      <c r="N37" s="5">
        <f>(($D$8*$D$9*$H$15*$D$18*(SUM($I$26:$I37)/$A37)*10^-3)/(($D37/$C37)*60*10^-3))</f>
        <v>0.1748989668733601</v>
      </c>
      <c r="O37" s="5">
        <f>(SUM($I$26:$I37))*100/$A37</f>
        <v>0.5451266120159047</v>
      </c>
    </row>
    <row r="38" spans="1:15" ht="12.75">
      <c r="A38" s="1">
        <f t="shared" si="10"/>
        <v>13</v>
      </c>
      <c r="B38" s="1">
        <f t="shared" si="2"/>
        <v>3120</v>
      </c>
      <c r="C38" s="29">
        <f t="shared" si="3"/>
        <v>52</v>
      </c>
      <c r="D38" s="22">
        <f t="shared" si="4"/>
        <v>29916.530045022868</v>
      </c>
      <c r="E38" s="20">
        <f t="shared" si="5"/>
        <v>1056.1466361182247</v>
      </c>
      <c r="F38" s="20">
        <f t="shared" si="6"/>
        <v>634.2380615778442</v>
      </c>
      <c r="G38" s="20">
        <f t="shared" si="7"/>
        <v>6188.027120293471</v>
      </c>
      <c r="H38" s="20">
        <f t="shared" si="0"/>
        <v>3595.386123663885</v>
      </c>
      <c r="I38" s="27">
        <f t="shared" si="8"/>
        <v>0.003956021121831504</v>
      </c>
      <c r="J38" s="27">
        <f t="shared" si="11"/>
        <v>3.71654474980612E-08</v>
      </c>
      <c r="K38" s="5">
        <f>$D$11*SUM($J$26:$J38)/SUM($I$26:$I38)</f>
        <v>0.9068838600901343</v>
      </c>
      <c r="L38" s="5">
        <f t="shared" si="9"/>
        <v>0.4719266819408876</v>
      </c>
      <c r="M38" s="5">
        <f t="shared" si="1"/>
        <v>0.8622571751179651</v>
      </c>
      <c r="N38" s="5">
        <f>(($D$8*$D$9*$H$15*$D$18*(SUM($I$26:$I38)/$A38)*10^-3)/(($D38/$C38)*60*10^-3))</f>
        <v>0.18550604487710276</v>
      </c>
      <c r="O38" s="5">
        <f>(SUM($I$26:$I38))*100/$A38</f>
        <v>0.5336247274133851</v>
      </c>
    </row>
    <row r="39" spans="1:15" ht="12.75">
      <c r="A39" s="1">
        <f t="shared" si="10"/>
        <v>14</v>
      </c>
      <c r="B39" s="1">
        <f t="shared" si="2"/>
        <v>3360</v>
      </c>
      <c r="C39" s="29">
        <f t="shared" si="3"/>
        <v>56</v>
      </c>
      <c r="D39" s="22">
        <f t="shared" si="4"/>
        <v>29911.916168686752</v>
      </c>
      <c r="E39" s="20">
        <f t="shared" si="5"/>
        <v>1005.4335950076963</v>
      </c>
      <c r="F39" s="20">
        <f t="shared" si="6"/>
        <v>603.7838236995932</v>
      </c>
      <c r="G39" s="20">
        <f t="shared" si="7"/>
        <v>5990.554345687022</v>
      </c>
      <c r="H39" s="20">
        <f t="shared" si="0"/>
        <v>3595.596788525714</v>
      </c>
      <c r="I39" s="27">
        <f t="shared" si="8"/>
        <v>0.0037656088759325927</v>
      </c>
      <c r="J39" s="27">
        <f t="shared" si="11"/>
        <v>3.537322775821044E-08</v>
      </c>
      <c r="K39" s="5">
        <f>$D$11*SUM($J$26:$J39)/SUM($I$26:$I39)</f>
        <v>0.9068567324046376</v>
      </c>
      <c r="L39" s="5">
        <f t="shared" si="9"/>
        <v>0.4972832024961519</v>
      </c>
      <c r="M39" s="5">
        <f t="shared" si="1"/>
        <v>0.8532414872060984</v>
      </c>
      <c r="N39" s="5">
        <f>(($D$8*$D$9*$H$15*$D$18*(SUM($I$26:$I39)/$A39)*10^-3)/(($D39/$C39)*60*10^-3))</f>
        <v>0.1956058529375951</v>
      </c>
      <c r="O39" s="5">
        <f>(SUM($I$26:$I39))*100/$A39</f>
        <v>0.5224058817119476</v>
      </c>
    </row>
    <row r="40" spans="1:15" s="21" customFormat="1" ht="12.75">
      <c r="A40" s="21">
        <f t="shared" si="10"/>
        <v>15</v>
      </c>
      <c r="B40" s="21">
        <f>60*$C40</f>
        <v>3600</v>
      </c>
      <c r="C40" s="39">
        <f t="shared" si="3"/>
        <v>60</v>
      </c>
      <c r="D40" s="22">
        <f t="shared" si="4"/>
        <v>29907.512957212464</v>
      </c>
      <c r="E40" s="20">
        <f t="shared" si="5"/>
        <v>957.1457072821732</v>
      </c>
      <c r="F40" s="20">
        <f t="shared" si="6"/>
        <v>574.7859409611814</v>
      </c>
      <c r="G40" s="20">
        <f t="shared" si="7"/>
        <v>5800.665090210599</v>
      </c>
      <c r="H40" s="20">
        <f t="shared" si="0"/>
        <v>3595.7993632545476</v>
      </c>
      <c r="I40" s="27">
        <f t="shared" si="8"/>
        <v>0.0035825090046749143</v>
      </c>
      <c r="J40" s="27">
        <f t="shared" si="11"/>
        <v>3.3649834380421284E-08</v>
      </c>
      <c r="K40" s="32">
        <f>$D$11*SUM($J$26:$J40)/SUM($I$26:$I40)</f>
        <v>0.9068291234627028</v>
      </c>
      <c r="L40" s="32">
        <f t="shared" si="9"/>
        <v>0.5214271463589133</v>
      </c>
      <c r="M40" s="32">
        <f t="shared" si="1"/>
        <v>0.8444156349091554</v>
      </c>
      <c r="N40" s="32">
        <f>(($D$8*$D$9*$H$15*$D$18*(SUM($I$26:$I40)/$A40)*10^-3)/(($D40/$C40)*60*10^-3))</f>
        <v>0.205217552002019</v>
      </c>
      <c r="O40" s="32">
        <f>(SUM($I$26:$I40))*100/$A40</f>
        <v>0.5114622162956505</v>
      </c>
    </row>
    <row r="41" spans="1:15" ht="12.75">
      <c r="A41" s="1">
        <f t="shared" si="10"/>
        <v>16</v>
      </c>
      <c r="B41" s="1">
        <f t="shared" si="2"/>
        <v>3840</v>
      </c>
      <c r="C41" s="29">
        <f t="shared" si="3"/>
        <v>64</v>
      </c>
      <c r="D41" s="22">
        <f t="shared" si="4"/>
        <v>29903.312320467012</v>
      </c>
      <c r="E41" s="20">
        <f t="shared" si="5"/>
        <v>911.1678908604737</v>
      </c>
      <c r="F41" s="20">
        <f t="shared" si="6"/>
        <v>547.1753041749307</v>
      </c>
      <c r="G41" s="20">
        <f t="shared" si="7"/>
        <v>5618.0712941809325</v>
      </c>
      <c r="H41" s="20">
        <f t="shared" si="0"/>
        <v>3595.994155153776</v>
      </c>
      <c r="I41" s="27">
        <f t="shared" si="8"/>
        <v>0.003406443747788202</v>
      </c>
      <c r="J41" s="27">
        <f t="shared" si="11"/>
        <v>3.199265299797079E-08</v>
      </c>
      <c r="K41" s="5">
        <f>$D$11*SUM($J$26:$J41)/SUM($I$26:$I41)</f>
        <v>0.9068010267186892</v>
      </c>
      <c r="L41" s="5">
        <f t="shared" si="9"/>
        <v>0.5444160545697632</v>
      </c>
      <c r="M41" s="5">
        <f t="shared" si="1"/>
        <v>0.8357736427999233</v>
      </c>
      <c r="N41" s="5">
        <f>(($D$8*$D$9*$H$15*$D$18*(SUM($I$26:$I41)/$A41)*10^-3)/(($D41/$C41)*60*10^-3))</f>
        <v>0.21435960092566606</v>
      </c>
      <c r="O41" s="5">
        <f>(SUM($I$26:$I41))*100/$A41</f>
        <v>0.5007861012008485</v>
      </c>
    </row>
    <row r="42" spans="1:15" ht="12.75">
      <c r="A42" s="1">
        <f t="shared" si="10"/>
        <v>17</v>
      </c>
      <c r="B42" s="1">
        <f t="shared" si="2"/>
        <v>4080</v>
      </c>
      <c r="C42" s="29">
        <f t="shared" si="3"/>
        <v>68</v>
      </c>
      <c r="D42" s="22">
        <f t="shared" si="4"/>
        <v>29899.30647562079</v>
      </c>
      <c r="E42" s="20">
        <f t="shared" si="5"/>
        <v>867.3904468817052</v>
      </c>
      <c r="F42" s="20">
        <f t="shared" si="6"/>
        <v>520.8860368891154</v>
      </c>
      <c r="G42" s="20">
        <f t="shared" si="7"/>
        <v>5442.49559257909</v>
      </c>
      <c r="H42" s="20">
        <f t="shared" si="0"/>
        <v>3596.181460117674</v>
      </c>
      <c r="I42" s="27">
        <f t="shared" si="8"/>
        <v>0.0032371456572847833</v>
      </c>
      <c r="J42" s="27">
        <f t="shared" si="11"/>
        <v>3.0399166306572014E-08</v>
      </c>
      <c r="K42" s="5">
        <f>$D$11*SUM($J$26:$J42)/SUM($I$26:$I42)</f>
        <v>0.9067724355354474</v>
      </c>
      <c r="L42" s="5">
        <f t="shared" si="9"/>
        <v>0.5663047765591473</v>
      </c>
      <c r="M42" s="5">
        <f t="shared" si="1"/>
        <v>0.8273097828364043</v>
      </c>
      <c r="N42" s="5">
        <f>(($D$8*$D$9*$H$15*$D$18*(SUM($I$26:$I42)/$A42)*10^-3)/(($D42/$C42)*60*10^-3))</f>
        <v>0.223049780548971</v>
      </c>
      <c r="O42" s="5">
        <f>(SUM($I$26:$I42))*100/$A42</f>
        <v>0.4903701285260032</v>
      </c>
    </row>
    <row r="43" spans="1:15" ht="12.75">
      <c r="A43" s="1">
        <f t="shared" si="10"/>
        <v>18</v>
      </c>
      <c r="B43" s="1">
        <f t="shared" si="2"/>
        <v>4320</v>
      </c>
      <c r="C43" s="29">
        <f t="shared" si="3"/>
        <v>72</v>
      </c>
      <c r="D43" s="22">
        <f t="shared" si="4"/>
        <v>29895.487935738463</v>
      </c>
      <c r="E43" s="20">
        <f t="shared" si="5"/>
        <v>825.7088145985028</v>
      </c>
      <c r="F43" s="20">
        <f t="shared" si="6"/>
        <v>495.8553481962439</v>
      </c>
      <c r="G43" s="20">
        <f t="shared" si="7"/>
        <v>5273.670937030971</v>
      </c>
      <c r="H43" s="20">
        <f t="shared" si="0"/>
        <v>3596.3615630346726</v>
      </c>
      <c r="I43" s="27">
        <f t="shared" si="8"/>
        <v>0.003074357232955946</v>
      </c>
      <c r="J43" s="27">
        <f t="shared" si="11"/>
        <v>2.886695063355152E-08</v>
      </c>
      <c r="K43" s="5">
        <f>$D$11*SUM($J$26:$J43)/SUM($I$26:$I43)</f>
        <v>0.9067433431810609</v>
      </c>
      <c r="L43" s="5">
        <f t="shared" si="9"/>
        <v>0.5871455927007485</v>
      </c>
      <c r="M43" s="5">
        <f t="shared" si="1"/>
        <v>0.8190185618093033</v>
      </c>
      <c r="N43" s="5">
        <f>(($D$8*$D$9*$H$15*$D$18*(SUM($I$26:$I43)/$A43)*10^-3)/(($D43/$C43)*60*10^-3))</f>
        <v>0.231305217076709</v>
      </c>
      <c r="O43" s="5">
        <f>(SUM($I$26:$I43))*100/$A43</f>
        <v>0.4802071060132028</v>
      </c>
    </row>
    <row r="44" spans="1:15" ht="12.75">
      <c r="A44" s="1">
        <f t="shared" si="10"/>
        <v>19</v>
      </c>
      <c r="B44" s="1">
        <f t="shared" si="2"/>
        <v>4560</v>
      </c>
      <c r="C44" s="29">
        <f t="shared" si="3"/>
        <v>76</v>
      </c>
      <c r="D44" s="22">
        <f t="shared" si="4"/>
        <v>29891.849498773136</v>
      </c>
      <c r="E44" s="20">
        <f t="shared" si="5"/>
        <v>786.0233368547612</v>
      </c>
      <c r="F44" s="20">
        <f t="shared" si="6"/>
        <v>472.0233918975506</v>
      </c>
      <c r="G44" s="20">
        <f t="shared" si="7"/>
        <v>5111.340229680558</v>
      </c>
      <c r="H44" s="20">
        <f t="shared" si="0"/>
        <v>3596.5347381779434</v>
      </c>
      <c r="I44" s="27">
        <f t="shared" si="8"/>
        <v>0.002917830569335849</v>
      </c>
      <c r="J44" s="27">
        <f t="shared" si="11"/>
        <v>2.7393672614963107E-08</v>
      </c>
      <c r="K44" s="5">
        <f>$D$11*SUM($J$26:$J44)/SUM($I$26:$I44)</f>
        <v>0.9067137428254564</v>
      </c>
      <c r="L44" s="5">
        <f t="shared" si="9"/>
        <v>0.6069883315726194</v>
      </c>
      <c r="M44" s="5">
        <f t="shared" si="1"/>
        <v>0.8108947095384271</v>
      </c>
      <c r="N44" s="5">
        <f>(($D$8*$D$9*$H$15*$D$18*(SUM($I$26:$I44)/$A44)*10^-3)/(($D44/$C44)*60*10^-3))</f>
        <v>0.23914240476924603</v>
      </c>
      <c r="O44" s="5">
        <f>(SUM($I$26:$I44))*100/$A44</f>
        <v>0.4702900507984861</v>
      </c>
    </row>
    <row r="45" spans="1:15" ht="12.75">
      <c r="A45" s="1">
        <f t="shared" si="10"/>
        <v>20</v>
      </c>
      <c r="B45" s="1">
        <f t="shared" si="2"/>
        <v>4800</v>
      </c>
      <c r="C45" s="29">
        <f t="shared" si="3"/>
        <v>80</v>
      </c>
      <c r="D45" s="22">
        <f t="shared" si="4"/>
        <v>29888.38423695108</v>
      </c>
      <c r="E45" s="20">
        <f t="shared" si="5"/>
        <v>748.2390357406047</v>
      </c>
      <c r="F45" s="20">
        <f t="shared" si="6"/>
        <v>449.3331317791312</v>
      </c>
      <c r="G45" s="20">
        <f t="shared" si="7"/>
        <v>4955.255968698259</v>
      </c>
      <c r="H45" s="20">
        <f t="shared" si="0"/>
        <v>3596.7012495835743</v>
      </c>
      <c r="I45" s="27">
        <f t="shared" si="8"/>
        <v>0.002767327013884512</v>
      </c>
      <c r="J45" s="27">
        <f t="shared" si="11"/>
        <v>2.597708597829894E-08</v>
      </c>
      <c r="K45" s="5">
        <f>$D$11*SUM($J$26:$J45)/SUM($I$26:$I45)</f>
        <v>0.9066836275368745</v>
      </c>
      <c r="L45" s="5">
        <f t="shared" si="9"/>
        <v>0.6258804821296977</v>
      </c>
      <c r="M45" s="5">
        <f t="shared" si="1"/>
        <v>0.8029331677667924</v>
      </c>
      <c r="N45" s="5">
        <f>(($D$8*$D$9*$H$15*$D$18*(SUM($I$26:$I45)/$A45)*10^-3)/(($D45/$C45)*60*10^-3))</f>
        <v>0.24657722795655362</v>
      </c>
      <c r="O45" s="5">
        <f>(SUM($I$26:$I45))*100/$A45</f>
        <v>0.4606121833279843</v>
      </c>
    </row>
    <row r="46" spans="1:15" ht="12.75">
      <c r="A46" s="1">
        <f t="shared" si="10"/>
        <v>21</v>
      </c>
      <c r="B46" s="1">
        <f t="shared" si="2"/>
        <v>5040</v>
      </c>
      <c r="C46" s="29">
        <f t="shared" si="3"/>
        <v>84</v>
      </c>
      <c r="D46" s="22">
        <f t="shared" si="4"/>
        <v>29885.085486534652</v>
      </c>
      <c r="E46" s="20">
        <f t="shared" si="5"/>
        <v>712.2653980285581</v>
      </c>
      <c r="F46" s="20">
        <f t="shared" si="6"/>
        <v>427.7302127618916</v>
      </c>
      <c r="G46" s="20">
        <f t="shared" si="7"/>
        <v>4805.179905161996</v>
      </c>
      <c r="H46" s="20">
        <f t="shared" si="0"/>
        <v>3596.861351416608</v>
      </c>
      <c r="I46" s="27">
        <f t="shared" si="8"/>
        <v>0.002622616836136931</v>
      </c>
      <c r="J46" s="27">
        <f t="shared" si="11"/>
        <v>2.4615028428417318E-08</v>
      </c>
      <c r="K46" s="5">
        <f>$D$11*SUM($J$26:$J46)/SUM($I$26:$I46)</f>
        <v>0.906652990278202</v>
      </c>
      <c r="L46" s="5">
        <f t="shared" si="9"/>
        <v>0.643867300985721</v>
      </c>
      <c r="M46" s="5">
        <f t="shared" si="1"/>
        <v>0.7951290797051673</v>
      </c>
      <c r="N46" s="5">
        <f>(($D$8*$D$9*$H$15*$D$18*(SUM($I$26:$I46)/$A46)*10^-3)/(($D46/$C46)*60*10^-3))</f>
        <v>0.2536249823864099</v>
      </c>
      <c r="O46" s="5">
        <f>(SUM($I$26:$I46))*100/$A46</f>
        <v>0.45116692143682763</v>
      </c>
    </row>
    <row r="47" spans="1:15" ht="12.75">
      <c r="A47" s="1">
        <f t="shared" si="10"/>
        <v>22</v>
      </c>
      <c r="B47" s="1">
        <f t="shared" si="2"/>
        <v>5280</v>
      </c>
      <c r="C47" s="29">
        <f t="shared" si="3"/>
        <v>88</v>
      </c>
      <c r="D47" s="22">
        <f t="shared" si="4"/>
        <v>29881.946837951262</v>
      </c>
      <c r="E47" s="20">
        <f t="shared" si="5"/>
        <v>678.0161700062381</v>
      </c>
      <c r="F47" s="20">
        <f t="shared" si="6"/>
        <v>407.1628376943046</v>
      </c>
      <c r="G47" s="20">
        <f t="shared" si="7"/>
        <v>4660.882711045526</v>
      </c>
      <c r="H47" s="20">
        <f t="shared" si="0"/>
        <v>3597.0152883252354</v>
      </c>
      <c r="I47" s="27">
        <f t="shared" si="8"/>
        <v>0.002483478907562291</v>
      </c>
      <c r="J47" s="27">
        <f t="shared" si="11"/>
        <v>2.3305418634277283E-08</v>
      </c>
      <c r="K47" s="5">
        <f>$D$11*SUM($J$26:$J47)/SUM($I$26:$I47)</f>
        <v>0.906621823903159</v>
      </c>
      <c r="L47" s="5">
        <f t="shared" si="9"/>
        <v>0.6609919149968809</v>
      </c>
      <c r="M47" s="5">
        <f t="shared" si="1"/>
        <v>0.7874777801833971</v>
      </c>
      <c r="N47" s="5">
        <f>(($D$8*$D$9*$H$15*$D$18*(SUM($I$26:$I47)/$A47)*10^-3)/(($D47/$C47)*60*10^-3))</f>
        <v>0.2603003959188147</v>
      </c>
      <c r="O47" s="5">
        <f>(SUM($I$26:$I47))*100/$A47</f>
        <v>0.4419478745877095</v>
      </c>
    </row>
    <row r="48" spans="1:15" ht="12.75">
      <c r="A48" s="1">
        <f t="shared" si="10"/>
        <v>23</v>
      </c>
      <c r="B48" s="1">
        <f t="shared" si="2"/>
        <v>5520</v>
      </c>
      <c r="C48" s="29">
        <f t="shared" si="3"/>
        <v>92</v>
      </c>
      <c r="D48" s="22">
        <f t="shared" si="4"/>
        <v>29878.962126276496</v>
      </c>
      <c r="E48" s="20">
        <f t="shared" si="5"/>
        <v>645.4091613322968</v>
      </c>
      <c r="F48" s="20">
        <f t="shared" si="6"/>
        <v>387.5816495638171</v>
      </c>
      <c r="G48" s="20">
        <f t="shared" si="7"/>
        <v>4522.143658046078</v>
      </c>
      <c r="H48" s="20">
        <f t="shared" si="0"/>
        <v>3597.1632957834213</v>
      </c>
      <c r="I48" s="27">
        <f t="shared" si="8"/>
        <v>0.0023497003918749432</v>
      </c>
      <c r="J48" s="27">
        <f t="shared" si="11"/>
        <v>2.2046253314048423E-08</v>
      </c>
      <c r="K48" s="5">
        <f>$D$11*SUM($J$26:$J48)/SUM($I$26:$I48)</f>
        <v>0.9065901211523382</v>
      </c>
      <c r="L48" s="5">
        <f t="shared" si="9"/>
        <v>0.6772954193338516</v>
      </c>
      <c r="M48" s="5">
        <f t="shared" si="1"/>
        <v>0.7799747863681488</v>
      </c>
      <c r="N48" s="5">
        <f>(($D$8*$D$9*$H$15*$D$18*(SUM($I$26:$I48)/$A48)*10^-3)/(($D48/$C48)*60*10^-3))</f>
        <v>0.26661764857916215</v>
      </c>
      <c r="O48" s="5">
        <f>(SUM($I$26:$I48))*100/$A48</f>
        <v>0.43294883826596103</v>
      </c>
    </row>
    <row r="49" spans="1:15" ht="12.75">
      <c r="A49" s="1">
        <f t="shared" si="10"/>
        <v>24</v>
      </c>
      <c r="B49" s="1">
        <f t="shared" si="2"/>
        <v>5760</v>
      </c>
      <c r="C49" s="29">
        <f t="shared" si="3"/>
        <v>96</v>
      </c>
      <c r="D49" s="22">
        <f t="shared" si="4"/>
        <v>29876.12542205992</v>
      </c>
      <c r="E49" s="20">
        <f t="shared" si="5"/>
        <v>614.3660575537883</v>
      </c>
      <c r="F49" s="20">
        <f t="shared" si="6"/>
        <v>368.9396189096219</v>
      </c>
      <c r="G49" s="20">
        <f t="shared" si="7"/>
        <v>4388.750306982045</v>
      </c>
      <c r="H49" s="20">
        <f t="shared" si="0"/>
        <v>3597.30560042226</v>
      </c>
      <c r="I49" s="27">
        <f t="shared" si="8"/>
        <v>0.002221076445537509</v>
      </c>
      <c r="J49" s="27">
        <f t="shared" si="11"/>
        <v>2.0835604416152235E-08</v>
      </c>
      <c r="K49" s="5">
        <f>$D$11*SUM($J$26:$J49)/SUM($I$26:$I49)</f>
        <v>0.9065578746490928</v>
      </c>
      <c r="L49" s="5">
        <f t="shared" si="9"/>
        <v>0.6928169712231058</v>
      </c>
      <c r="M49" s="5">
        <f t="shared" si="1"/>
        <v>0.7726157890097421</v>
      </c>
      <c r="N49" s="5">
        <f>(($D$8*$D$9*$H$15*$D$18*(SUM($I$26:$I49)/$A49)*10^-3)/(($D49/$C49)*60*10^-3))</f>
        <v>0.27259039198313717</v>
      </c>
      <c r="O49" s="5">
        <f>(SUM($I$26:$I49))*100/$A49</f>
        <v>0.4241637885279523</v>
      </c>
    </row>
    <row r="50" spans="1:15" ht="12.75">
      <c r="A50" s="1">
        <f t="shared" si="10"/>
        <v>25</v>
      </c>
      <c r="B50" s="1">
        <f t="shared" si="2"/>
        <v>6000</v>
      </c>
      <c r="C50" s="29">
        <f t="shared" si="3"/>
        <v>100</v>
      </c>
      <c r="D50" s="22">
        <f t="shared" si="4"/>
        <v>29873.43102248218</v>
      </c>
      <c r="E50" s="20">
        <f t="shared" si="5"/>
        <v>584.812240934535</v>
      </c>
      <c r="F50" s="20">
        <f t="shared" si="6"/>
        <v>351.1919362263585</v>
      </c>
      <c r="G50" s="20">
        <f t="shared" si="7"/>
        <v>4260.498207491102</v>
      </c>
      <c r="H50" s="20">
        <f t="shared" si="0"/>
        <v>3597.442420350336</v>
      </c>
      <c r="I50" s="27">
        <f t="shared" si="8"/>
        <v>0.0020974099281961182</v>
      </c>
      <c r="J50" s="27">
        <f t="shared" si="11"/>
        <v>1.967161639378784E-08</v>
      </c>
      <c r="K50" s="5">
        <f>$D$11*SUM($J$26:$J50)/SUM($I$26:$I50)</f>
        <v>0.9065250768952675</v>
      </c>
      <c r="L50" s="5">
        <f t="shared" si="9"/>
        <v>0.7075938795327326</v>
      </c>
      <c r="M50" s="5">
        <f t="shared" si="1"/>
        <v>0.7653966441835044</v>
      </c>
      <c r="N50" s="5">
        <f>(($D$8*$D$9*$H$15*$D$18*(SUM($I$26:$I50)/$A50)*10^-3)/(($D50/$C50)*60*10^-3))</f>
        <v>0.2782317681466557</v>
      </c>
      <c r="O50" s="5">
        <f>(SUM($I$26:$I50))*100/$A50</f>
        <v>0.41558687669961863</v>
      </c>
    </row>
    <row r="51" spans="1:15" ht="12.75">
      <c r="A51" s="1">
        <f t="shared" si="10"/>
        <v>26</v>
      </c>
      <c r="B51" s="1">
        <f t="shared" si="2"/>
        <v>6240</v>
      </c>
      <c r="C51" s="29">
        <f t="shared" si="3"/>
        <v>104</v>
      </c>
      <c r="D51" s="22">
        <f t="shared" si="4"/>
        <v>29870.873442832515</v>
      </c>
      <c r="E51" s="20">
        <f t="shared" si="5"/>
        <v>556.6766192554164</v>
      </c>
      <c r="F51" s="20">
        <f t="shared" si="6"/>
        <v>334.2959091551193</v>
      </c>
      <c r="G51" s="20">
        <f t="shared" si="7"/>
        <v>4137.190607759228</v>
      </c>
      <c r="H51" s="20">
        <f t="shared" si="0"/>
        <v>3597.5739654633867</v>
      </c>
      <c r="I51" s="27">
        <f t="shared" si="8"/>
        <v>0.0019785111227879158</v>
      </c>
      <c r="J51" s="27">
        <f t="shared" si="11"/>
        <v>1.8552503570496087E-08</v>
      </c>
      <c r="K51" s="5">
        <f>$D$11*SUM($J$26:$J51)/SUM($I$26:$I51)</f>
        <v>0.9064917202667698</v>
      </c>
      <c r="L51" s="5">
        <f t="shared" si="9"/>
        <v>0.7216616903722918</v>
      </c>
      <c r="M51" s="5">
        <f t="shared" si="1"/>
        <v>0.7583133654936259</v>
      </c>
      <c r="N51" s="5">
        <f>(($D$8*$D$9*$H$15*$D$18*(SUM($I$26:$I51)/$A51)*10^-3)/(($D51/$C51)*60*10^-3))</f>
        <v>0.2835544276944395</v>
      </c>
      <c r="O51" s="5">
        <f>(SUM($I$26:$I51))*100/$A51</f>
        <v>0.4072124242218945</v>
      </c>
    </row>
    <row r="52" spans="1:15" ht="12.75">
      <c r="A52" s="1">
        <f t="shared" si="10"/>
        <v>27</v>
      </c>
      <c r="B52" s="1">
        <f t="shared" si="2"/>
        <v>6480</v>
      </c>
      <c r="C52" s="29">
        <f t="shared" si="3"/>
        <v>108</v>
      </c>
      <c r="D52" s="22">
        <f t="shared" si="4"/>
        <v>29868.447408295902</v>
      </c>
      <c r="E52" s="20">
        <f t="shared" si="5"/>
        <v>529.891462258743</v>
      </c>
      <c r="F52" s="20">
        <f t="shared" si="6"/>
        <v>318.2108642648881</v>
      </c>
      <c r="G52" s="20">
        <f t="shared" si="7"/>
        <v>4018.6381740123325</v>
      </c>
      <c r="H52" s="20">
        <f t="shared" si="0"/>
        <v>3597.700437743551</v>
      </c>
      <c r="I52" s="27">
        <f t="shared" si="8"/>
        <v>0.0018641974650621036</v>
      </c>
      <c r="J52" s="27">
        <f t="shared" si="11"/>
        <v>1.7476547594326828E-08</v>
      </c>
      <c r="K52" s="5">
        <f>$D$11*SUM($J$26:$J52)/SUM($I$26:$I52)</f>
        <v>0.9064577970089768</v>
      </c>
      <c r="L52" s="5">
        <f t="shared" si="9"/>
        <v>0.7350542688706285</v>
      </c>
      <c r="M52" s="5">
        <f t="shared" si="1"/>
        <v>0.7513621167098314</v>
      </c>
      <c r="N52" s="5">
        <f>(($D$8*$D$9*$H$15*$D$18*(SUM($I$26:$I52)/$A52)*10^-3)/(($D52/$C52)*60*10^-3))</f>
        <v>0.2885705474810325</v>
      </c>
      <c r="O52" s="5">
        <f>(SUM($I$26:$I52))*100/$A52</f>
        <v>0.3990349176398321</v>
      </c>
    </row>
    <row r="53" spans="1:15" ht="12.75">
      <c r="A53" s="1">
        <f t="shared" si="10"/>
        <v>28</v>
      </c>
      <c r="B53" s="1">
        <f t="shared" si="2"/>
        <v>6720</v>
      </c>
      <c r="C53" s="29">
        <f t="shared" si="3"/>
        <v>112</v>
      </c>
      <c r="D53" s="22">
        <f t="shared" si="4"/>
        <v>29866.147846039454</v>
      </c>
      <c r="E53" s="20">
        <f t="shared" si="5"/>
        <v>504.3922454199935</v>
      </c>
      <c r="F53" s="20">
        <f t="shared" si="6"/>
        <v>302.8980532342129</v>
      </c>
      <c r="G53" s="20">
        <f t="shared" si="7"/>
        <v>3904.6587195036564</v>
      </c>
      <c r="H53" s="20">
        <f t="shared" si="0"/>
        <v>3597.8220315484855</v>
      </c>
      <c r="I53" s="27">
        <f t="shared" si="8"/>
        <v>0.0017542932822572457</v>
      </c>
      <c r="J53" s="27">
        <f t="shared" si="11"/>
        <v>1.6442094978187823E-08</v>
      </c>
      <c r="K53" s="5">
        <f>$D$11*SUM($J$26:$J53)/SUM($I$26:$I53)</f>
        <v>0.9064232992319713</v>
      </c>
      <c r="L53" s="5">
        <f t="shared" si="9"/>
        <v>0.7478038772900033</v>
      </c>
      <c r="M53" s="5">
        <f t="shared" si="1"/>
        <v>0.7445392048093279</v>
      </c>
      <c r="N53" s="5">
        <f>(($D$8*$D$9*$H$15*$D$18*(SUM($I$26:$I53)/$A53)*10^-3)/(($D53/$C53)*60*10^-3))</f>
        <v>0.2932918476382133</v>
      </c>
      <c r="O53" s="5">
        <f>(SUM($I$26:$I53))*100/$A53</f>
        <v>0.39104900373218543</v>
      </c>
    </row>
    <row r="54" spans="1:15" ht="12.75">
      <c r="A54" s="1">
        <f t="shared" si="10"/>
        <v>29</v>
      </c>
      <c r="B54" s="1">
        <f t="shared" si="2"/>
        <v>6960</v>
      </c>
      <c r="C54" s="29">
        <f t="shared" si="3"/>
        <v>116</v>
      </c>
      <c r="D54" s="22">
        <f t="shared" si="4"/>
        <v>29863.96987758794</v>
      </c>
      <c r="E54" s="20">
        <f t="shared" si="5"/>
        <v>480.11750074115184</v>
      </c>
      <c r="F54" s="20">
        <f t="shared" si="6"/>
        <v>288.3205632494963</v>
      </c>
      <c r="G54" s="20">
        <f t="shared" si="7"/>
        <v>3795.076942732341</v>
      </c>
      <c r="H54" s="20">
        <f t="shared" si="0"/>
        <v>3597.9389338906367</v>
      </c>
      <c r="I54" s="27">
        <f t="shared" si="8"/>
        <v>0.0016486295406796874</v>
      </c>
      <c r="J54" s="27">
        <f t="shared" si="11"/>
        <v>1.5447554723973682E-08</v>
      </c>
      <c r="K54" s="5">
        <f>$D$11*SUM($J$26:$J54)/SUM($I$26:$I54)</f>
        <v>0.9063882189056057</v>
      </c>
      <c r="L54" s="5">
        <f t="shared" si="9"/>
        <v>0.7599412496294241</v>
      </c>
      <c r="M54" s="5">
        <f t="shared" si="1"/>
        <v>0.7378410733984587</v>
      </c>
      <c r="N54" s="5">
        <f>(($D$8*$D$9*$H$15*$D$18*(SUM($I$26:$I54)/$A54)*10^-3)/(($D54/$C54)*60*10^-3))</f>
        <v>0.2977296080628605</v>
      </c>
      <c r="O54" s="5">
        <f>(SUM($I$26:$I54))*100/$A54</f>
        <v>0.383249484778247</v>
      </c>
    </row>
    <row r="55" spans="1:15" ht="12.75">
      <c r="A55" s="1">
        <f t="shared" si="10"/>
        <v>30</v>
      </c>
      <c r="B55" s="1">
        <f t="shared" si="2"/>
        <v>7200</v>
      </c>
      <c r="C55" s="29">
        <f t="shared" si="3"/>
        <v>120</v>
      </c>
      <c r="D55" s="22">
        <f t="shared" si="4"/>
        <v>29861.908811478577</v>
      </c>
      <c r="E55" s="20">
        <f t="shared" si="5"/>
        <v>457.00867427065646</v>
      </c>
      <c r="F55" s="20">
        <f t="shared" si="6"/>
        <v>274.4432314427554</v>
      </c>
      <c r="G55" s="20">
        <f t="shared" si="7"/>
        <v>3689.724174631269</v>
      </c>
      <c r="H55" s="20">
        <f t="shared" si="0"/>
        <v>3598.051324706938</v>
      </c>
      <c r="I55" s="27">
        <f t="shared" si="8"/>
        <v>0.0015470436019305537</v>
      </c>
      <c r="J55" s="27">
        <f t="shared" si="11"/>
        <v>1.4491396028097967E-08</v>
      </c>
      <c r="K55" s="5">
        <f>$D$11*SUM($J$26:$J55)/SUM($I$26:$I55)</f>
        <v>0.9063525478543848</v>
      </c>
      <c r="L55" s="5">
        <f t="shared" si="9"/>
        <v>0.7714956628646717</v>
      </c>
      <c r="M55" s="5">
        <f t="shared" si="1"/>
        <v>0.7312642964903168</v>
      </c>
      <c r="N55" s="5">
        <f>(($D$8*$D$9*$H$15*$D$18*(SUM($I$26:$I55)/$A55)*10^-3)/(($D55/$C55)*60*10^-3))</f>
        <v>0.30189468435937533</v>
      </c>
      <c r="O55" s="5">
        <f>(SUM($I$26:$I55))*100/$A55</f>
        <v>0.37563131395874055</v>
      </c>
    </row>
    <row r="56" spans="1:15" ht="12.75">
      <c r="A56" s="1">
        <f t="shared" si="10"/>
        <v>31</v>
      </c>
      <c r="B56" s="1">
        <f t="shared" si="2"/>
        <v>7440</v>
      </c>
      <c r="C56" s="29">
        <f t="shared" si="3"/>
        <v>124</v>
      </c>
      <c r="D56" s="22">
        <f t="shared" si="4"/>
        <v>29859.960136185517</v>
      </c>
      <c r="E56" s="20">
        <f t="shared" si="5"/>
        <v>435.0099900655625</v>
      </c>
      <c r="F56" s="20">
        <f t="shared" si="6"/>
        <v>261.2325631980666</v>
      </c>
      <c r="G56" s="20">
        <f t="shared" si="7"/>
        <v>3588.438134465303</v>
      </c>
      <c r="H56" s="20">
        <f t="shared" si="0"/>
        <v>3598.1593771192233</v>
      </c>
      <c r="I56" s="27">
        <f t="shared" si="8"/>
        <v>0.0014493789875317088</v>
      </c>
      <c r="J56" s="27">
        <f t="shared" si="11"/>
        <v>1.3572146066078992E-08</v>
      </c>
      <c r="K56" s="5">
        <f>$D$11*SUM($J$26:$J56)/SUM($I$26:$I56)</f>
        <v>0.9063162777521647</v>
      </c>
      <c r="L56" s="5">
        <f t="shared" si="9"/>
        <v>0.7824950049672188</v>
      </c>
      <c r="M56" s="5">
        <f t="shared" si="1"/>
        <v>0.7248055726162341</v>
      </c>
      <c r="N56" s="5">
        <f>(($D$8*$D$9*$H$15*$D$18*(SUM($I$26:$I56)/$A56)*10^-3)/(($D56/$C56)*60*10^-3))</f>
        <v>0.3057975232507718</v>
      </c>
      <c r="O56" s="5">
        <f>(SUM($I$26:$I56))*100/$A56</f>
        <v>0.36818959088759323</v>
      </c>
    </row>
    <row r="57" spans="1:15" ht="12.75">
      <c r="A57" s="1">
        <f t="shared" si="10"/>
        <v>32</v>
      </c>
      <c r="B57" s="1">
        <f t="shared" si="2"/>
        <v>7680</v>
      </c>
      <c r="C57" s="29">
        <f t="shared" si="3"/>
        <v>128</v>
      </c>
      <c r="D57" s="22">
        <f t="shared" si="4"/>
        <v>29858.11951330474</v>
      </c>
      <c r="E57" s="20">
        <f t="shared" si="5"/>
        <v>414.06832032188333</v>
      </c>
      <c r="F57" s="20">
        <f t="shared" si="6"/>
        <v>248.65665416212886</v>
      </c>
      <c r="G57" s="20">
        <f t="shared" si="7"/>
        <v>3491.062694184655</v>
      </c>
      <c r="H57" s="20">
        <f t="shared" si="0"/>
        <v>3598.263257685611</v>
      </c>
      <c r="I57" s="27">
        <f t="shared" si="8"/>
        <v>0.00135548515170454</v>
      </c>
      <c r="J57" s="27">
        <f t="shared" si="11"/>
        <v>1.268838785386245E-08</v>
      </c>
      <c r="K57" s="5">
        <f>$D$11*SUM($J$26:$J57)/SUM($I$26:$I57)</f>
        <v>0.9062794001166617</v>
      </c>
      <c r="L57" s="5">
        <f t="shared" si="9"/>
        <v>0.7929658398390583</v>
      </c>
      <c r="M57" s="5">
        <f t="shared" si="1"/>
        <v>0.7184617192506145</v>
      </c>
      <c r="N57" s="5">
        <f>(($D$8*$D$9*$H$15*$D$18*(SUM($I$26:$I57)/$A57)*10^-3)/(($D57/$C57)*60*10^-3))</f>
        <v>0.30944817747251446</v>
      </c>
      <c r="O57" s="5">
        <f>(SUM($I$26:$I57))*100/$A57</f>
        <v>0.3609195572714326</v>
      </c>
    </row>
    <row r="58" spans="1:15" ht="12.75">
      <c r="A58" s="1">
        <f t="shared" si="10"/>
        <v>33</v>
      </c>
      <c r="B58" s="1">
        <f t="shared" si="2"/>
        <v>7920</v>
      </c>
      <c r="C58" s="29">
        <f t="shared" si="3"/>
        <v>132</v>
      </c>
      <c r="D58" s="22">
        <f t="shared" si="4"/>
        <v>29856.382770990353</v>
      </c>
      <c r="E58" s="20">
        <f t="shared" si="5"/>
        <v>394.13306140922236</v>
      </c>
      <c r="F58" s="20">
        <f t="shared" si="6"/>
        <v>236.68511580047735</v>
      </c>
      <c r="G58" s="20">
        <f t="shared" si="7"/>
        <v>3397.4476509818187</v>
      </c>
      <c r="H58" s="20">
        <f t="shared" si="0"/>
        <v>3598.3631266431453</v>
      </c>
      <c r="I58" s="27">
        <f t="shared" si="8"/>
        <v>0.00126521726205899</v>
      </c>
      <c r="J58" s="27">
        <f t="shared" si="11"/>
        <v>1.1838758183597899E-08</v>
      </c>
      <c r="K58" s="5">
        <f>$D$11*SUM($J$26:$J58)/SUM($I$26:$I58)</f>
        <v>0.9062419063037651</v>
      </c>
      <c r="L58" s="5">
        <f t="shared" si="9"/>
        <v>0.8029334692953888</v>
      </c>
      <c r="M58" s="5">
        <f t="shared" si="1"/>
        <v>0.7122296675299944</v>
      </c>
      <c r="N58" s="5">
        <f>(($D$8*$D$9*$H$15*$D$18*(SUM($I$26:$I58)/$A58)*10^-3)/(($D58/$C58)*60*10^-3))</f>
        <v>0.31285632016311243</v>
      </c>
      <c r="O58" s="5">
        <f>(SUM($I$26:$I58))*100/$A58</f>
        <v>0.35381659269368915</v>
      </c>
    </row>
    <row r="59" spans="1:15" ht="12.75">
      <c r="A59" s="1">
        <f t="shared" si="10"/>
        <v>34</v>
      </c>
      <c r="B59" s="1">
        <f t="shared" si="2"/>
        <v>8160</v>
      </c>
      <c r="C59" s="29">
        <f t="shared" si="3"/>
        <v>136</v>
      </c>
      <c r="D59" s="22">
        <f t="shared" si="4"/>
        <v>29854.745897633496</v>
      </c>
      <c r="E59" s="20">
        <f t="shared" si="5"/>
        <v>375.1560155557143</v>
      </c>
      <c r="F59" s="20">
        <f t="shared" si="6"/>
        <v>225.28900434682544</v>
      </c>
      <c r="G59" s="20">
        <f t="shared" si="7"/>
        <v>3307.4485078047005</v>
      </c>
      <c r="H59" s="20">
        <f t="shared" si="0"/>
        <v>3598.459138141946</v>
      </c>
      <c r="I59" s="27">
        <f t="shared" si="8"/>
        <v>0.001178435987954317</v>
      </c>
      <c r="J59" s="27">
        <f t="shared" si="11"/>
        <v>1.1021945631623873E-08</v>
      </c>
      <c r="K59" s="5">
        <f>$D$11*SUM($J$26:$J59)/SUM($I$26:$I59)</f>
        <v>0.9062037875016484</v>
      </c>
      <c r="L59" s="5">
        <f t="shared" si="9"/>
        <v>0.8124219922221428</v>
      </c>
      <c r="M59" s="5">
        <f t="shared" si="1"/>
        <v>0.7061064572485264</v>
      </c>
      <c r="N59" s="5">
        <f>(($D$8*$D$9*$H$15*$D$18*(SUM($I$26:$I59)/$A59)*10^-3)/(($D59/$C59)*60*10^-3))</f>
        <v>0.316031258765382</v>
      </c>
      <c r="O59" s="5">
        <f>(SUM($I$26:$I59))*100/$A59</f>
        <v>0.346876210520211</v>
      </c>
    </row>
    <row r="60" spans="1:15" ht="12.75">
      <c r="A60" s="1">
        <f t="shared" si="10"/>
        <v>35</v>
      </c>
      <c r="B60" s="1">
        <f t="shared" si="2"/>
        <v>8400</v>
      </c>
      <c r="C60" s="29">
        <f t="shared" si="3"/>
        <v>140</v>
      </c>
      <c r="D60" s="22">
        <f t="shared" si="4"/>
        <v>29853.20503577544</v>
      </c>
      <c r="E60" s="20">
        <f t="shared" si="5"/>
        <v>357.09127793895345</v>
      </c>
      <c r="F60" s="20">
        <f t="shared" si="6"/>
        <v>214.4407529988145</v>
      </c>
      <c r="G60" s="20">
        <f t="shared" si="7"/>
        <v>3220.9262615828825</v>
      </c>
      <c r="H60" s="20">
        <f t="shared" si="0"/>
        <v>3598.551440471124</v>
      </c>
      <c r="I60" s="27">
        <f t="shared" si="8"/>
        <v>0.0010950072962972093</v>
      </c>
      <c r="J60" s="27">
        <f t="shared" si="11"/>
        <v>1.0236688636455765E-08</v>
      </c>
      <c r="K60" s="5">
        <f>$D$11*SUM($J$26:$J60)/SUM($I$26:$I60)</f>
        <v>0.9061650347246714</v>
      </c>
      <c r="L60" s="5">
        <f t="shared" si="9"/>
        <v>0.8214543610305233</v>
      </c>
      <c r="M60" s="5">
        <f t="shared" si="1"/>
        <v>0.7000892321133024</v>
      </c>
      <c r="N60" s="5">
        <f>(($D$8*$D$9*$H$15*$D$18*(SUM($I$26:$I60)/$A60)*10^-3)/(($D60/$C60)*60*10^-3))</f>
        <v>0.318981948452161</v>
      </c>
      <c r="O60" s="5">
        <f>(SUM($I$26:$I60))*100/$A60</f>
        <v>0.34009405392333986</v>
      </c>
    </row>
    <row r="61" spans="1:15" ht="12.75">
      <c r="A61" s="1">
        <f t="shared" si="10"/>
        <v>36</v>
      </c>
      <c r="B61" s="1">
        <f t="shared" si="2"/>
        <v>8640</v>
      </c>
      <c r="C61" s="29">
        <f t="shared" si="3"/>
        <v>144</v>
      </c>
      <c r="D61" s="22">
        <f t="shared" si="4"/>
        <v>29851.756476246566</v>
      </c>
      <c r="E61" s="20">
        <f t="shared" si="5"/>
        <v>339.89512894799657</v>
      </c>
      <c r="F61" s="20">
        <f t="shared" si="6"/>
        <v>204.11410721910153</v>
      </c>
      <c r="G61" s="20">
        <f t="shared" si="7"/>
        <v>3137.747198928545</v>
      </c>
      <c r="H61" s="20">
        <f t="shared" si="0"/>
        <v>3598.6401762767364</v>
      </c>
      <c r="I61" s="27">
        <f t="shared" si="8"/>
        <v>0.001014802254547311</v>
      </c>
      <c r="J61" s="27">
        <f t="shared" si="11"/>
        <v>9.481773644612037E-09</v>
      </c>
      <c r="K61" s="5">
        <f>$D$11*SUM($J$26:$J61)/SUM($I$26:$I61)</f>
        <v>0.9061256388070669</v>
      </c>
      <c r="L61" s="5">
        <f t="shared" si="9"/>
        <v>0.8300524355260017</v>
      </c>
      <c r="M61" s="5">
        <f t="shared" si="1"/>
        <v>0.6941752352440416</v>
      </c>
      <c r="N61" s="5">
        <f>(($D$8*$D$9*$H$15*$D$18*(SUM($I$26:$I61)/$A61)*10^-3)/(($D61/$C61)*60*10^-3))</f>
        <v>0.32171700509010864</v>
      </c>
      <c r="O61" s="5">
        <f>(SUM($I$26:$I61))*100/$A61</f>
        <v>0.33346589202143406</v>
      </c>
    </row>
    <row r="62" spans="3:15" ht="12.75">
      <c r="C62" s="29"/>
      <c r="D62" s="22"/>
      <c r="E62" s="20"/>
      <c r="F62" s="20"/>
      <c r="G62" s="20"/>
      <c r="H62" s="20"/>
      <c r="I62" s="27"/>
      <c r="J62" s="27"/>
      <c r="K62" s="5"/>
      <c r="L62" s="5"/>
      <c r="M62" s="5"/>
      <c r="N62" s="5"/>
      <c r="O62" s="5"/>
    </row>
  </sheetData>
  <printOptions/>
  <pageMargins left="0.5905511811023623" right="0" top="0.984251968503937" bottom="0.1968503937007874" header="0.5118110236220472" footer="0.5118110236220472"/>
  <pageSetup orientation="portrait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tanaka</cp:lastModifiedBy>
  <cp:lastPrinted>2013-09-02T03:43:21Z</cp:lastPrinted>
  <dcterms:created xsi:type="dcterms:W3CDTF">2012-01-09T08:49:46Z</dcterms:created>
  <dcterms:modified xsi:type="dcterms:W3CDTF">2014-05-25T00:42:23Z</dcterms:modified>
  <cp:category/>
  <cp:version/>
  <cp:contentType/>
  <cp:contentStatus/>
</cp:coreProperties>
</file>