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110" windowHeight="6885" tabRatio="360" activeTab="0"/>
  </bookViews>
  <sheets>
    <sheet name="compressibility-Z-factor" sheetId="1" r:id="rId1"/>
    <sheet name="Plot -of-Compressibility-facto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<sst xmlns="http://schemas.openxmlformats.org/spreadsheetml/2006/main" count="99" uniqueCount="44">
  <si>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Compressibility Z-factor of natural gases by  A.K. Coker</t>
  </si>
  <si>
    <t>The equation used gives a compressibility Z factor to within 5% for natural hydrocarbon gases</t>
  </si>
  <si>
    <t>with specific gravities between 0.5 and 0.8 and for pressures up to 5000 psia.  The Z factor can</t>
  </si>
  <si>
    <t>be expressed by:</t>
  </si>
  <si>
    <t>where:</t>
  </si>
  <si>
    <t>A1=</t>
  </si>
  <si>
    <t>A2=</t>
  </si>
  <si>
    <t>A3=</t>
  </si>
  <si>
    <t>A4=</t>
  </si>
  <si>
    <t>A5=</t>
  </si>
  <si>
    <t>A6=</t>
  </si>
  <si>
    <t>or</t>
  </si>
  <si>
    <t>Using the molecular weight or density of gas to molecular weight or density of air.</t>
  </si>
  <si>
    <t>Sg=</t>
  </si>
  <si>
    <t>F1</t>
  </si>
  <si>
    <t>F2</t>
  </si>
  <si>
    <t>F3</t>
  </si>
  <si>
    <t>F4</t>
  </si>
  <si>
    <t>F5</t>
  </si>
  <si>
    <t>Temp=</t>
  </si>
  <si>
    <t>oF</t>
  </si>
  <si>
    <t>Z-factor</t>
  </si>
  <si>
    <t>Press, psia</t>
  </si>
  <si>
    <t>Calculations of Z compressibility factor of natural gases at @ 60oF and Specific gravity = 0.5</t>
  </si>
  <si>
    <t>Calculations of Z compressibility factor of natural gases at @ 60oF and Specific gravity = 0.55</t>
  </si>
  <si>
    <t>oR</t>
  </si>
  <si>
    <t>Abs Temp=</t>
  </si>
  <si>
    <t>Calculations of Z compressibility factor of natural gases at @ 60oF and Specific gravity = 0.70</t>
  </si>
  <si>
    <t>Calculations of Z compressibility factor of natural gases at @ 60oF and Specific gravity = 0.60</t>
  </si>
  <si>
    <t>Calculations of Z compressibility factor of natural gases at @ 60oF and Specific gravity = 0.65</t>
  </si>
  <si>
    <t>Calculations of Z compressibility factor of natural gases at @ 60oF and Specific gravity = 0.75</t>
  </si>
  <si>
    <t>Calculations of Z compressibility factor of natural gases at @ 60oF and Specific gravity = 0.80</t>
  </si>
  <si>
    <t>Specific Gravity of gases</t>
  </si>
  <si>
    <t>Constants</t>
  </si>
  <si>
    <t>Gas Temperature</t>
  </si>
  <si>
    <t>SpGr=0.55</t>
  </si>
  <si>
    <t>Z-Factor</t>
  </si>
  <si>
    <t>SpGr=0.5</t>
  </si>
  <si>
    <t>SpGr=0.60</t>
  </si>
  <si>
    <t>SpGr=0.65</t>
  </si>
  <si>
    <t>SpGr=0.70</t>
  </si>
  <si>
    <t>SpGr=0.75</t>
  </si>
  <si>
    <t>SpGr=0.8</t>
  </si>
  <si>
    <t>A plot of Compressibility Z factor of natural gases at 60oF, and Specific gravities between 0.5 to 0.8 by A.K. Coker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</si>
</sst>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vertAlign val="superscript"/>
      <sz val="8"/>
      <color indexed="8"/>
      <name val="Times New Roman"/>
      <family val="0"/>
    </font>
    <font>
      <sz val="9.2"/>
      <color indexed="8"/>
      <name val="Arial"/>
      <family val="0"/>
    </font>
    <font>
      <sz val="12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Compressibility factor of natural gases @60</a:t>
            </a:r>
            <a:r>
              <a:rPr lang="en-US" cap="none" sz="800" b="0" i="0" u="none" baseline="30000">
                <a:solidFill>
                  <a:srgbClr val="000000"/>
                </a:solidFill>
              </a:rPr>
              <a:t>o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F, and  at specific gravity of 0.5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145"/>
          <c:w val="0.79975"/>
          <c:h val="0.809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'compressibility-Z-factor'!$F$53:$F$63</c:f>
              <c:numCache/>
            </c:numRef>
          </c:xVal>
          <c:yVal>
            <c:numRef>
              <c:f>'compressibility-Z-factor'!$G$53:$G$63</c:f>
              <c:numCache/>
            </c:numRef>
          </c:yVal>
          <c:smooth val="1"/>
        </c:ser>
        <c:axId val="36429925"/>
        <c:axId val="59433870"/>
      </c:scatterChart>
      <c:valAx>
        <c:axId val="36429925"/>
        <c:scaling>
          <c:orientation val="minMax"/>
          <c:max val="5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Pressure, psia.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33870"/>
        <c:crosses val="autoZero"/>
        <c:crossBetween val="midCat"/>
        <c:dispUnits/>
        <c:majorUnit val="500"/>
        <c:minorUnit val="500"/>
      </c:valAx>
      <c:valAx>
        <c:axId val="5943387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Compressiblity ( Z) -factor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7025"/>
          <c:w val="0.127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Compressibility factor of natural gases @60oF and at specific gravity of 0.55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145"/>
          <c:w val="0.801"/>
          <c:h val="0.809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'compressibility-Z-factor'!$F$70:$F$80</c:f>
              <c:numCache/>
            </c:numRef>
          </c:xVal>
          <c:yVal>
            <c:numRef>
              <c:f>'compressibility-Z-factor'!$G$70:$G$80</c:f>
              <c:numCache/>
            </c:numRef>
          </c:yVal>
          <c:smooth val="1"/>
        </c:ser>
        <c:axId val="65142783"/>
        <c:axId val="49414136"/>
      </c:scatterChart>
      <c:valAx>
        <c:axId val="65142783"/>
        <c:scaling>
          <c:orientation val="minMax"/>
          <c:max val="5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Pressure, psia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14136"/>
        <c:crosses val="autoZero"/>
        <c:crossBetween val="midCat"/>
        <c:dispUnits/>
        <c:majorUnit val="500"/>
      </c:valAx>
      <c:valAx>
        <c:axId val="494141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Compressibility (Z) factor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2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7025"/>
          <c:w val="0.127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Compressibility factor of natural gases @60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 , and at specific gravity of 0.60</a:t>
            </a:r>
          </a:p>
        </c:rich>
      </c:tx>
      <c:layout>
        <c:manualLayout>
          <c:xMode val="factor"/>
          <c:yMode val="factor"/>
          <c:x val="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4325"/>
          <c:w val="0.801"/>
          <c:h val="0.78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'compressibility-Z-factor'!$F$87:$F$97</c:f>
              <c:numCache/>
            </c:numRef>
          </c:xVal>
          <c:yVal>
            <c:numRef>
              <c:f>'compressibility-Z-factor'!$G$87:$G$97</c:f>
              <c:numCache/>
            </c:numRef>
          </c:yVal>
          <c:smooth val="1"/>
        </c:ser>
        <c:axId val="42074041"/>
        <c:axId val="43122050"/>
      </c:scatterChart>
      <c:valAx>
        <c:axId val="42074041"/>
        <c:scaling>
          <c:orientation val="minMax"/>
          <c:max val="5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Pressure, psia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2050"/>
        <c:crosses val="autoZero"/>
        <c:crossBetween val="midCat"/>
        <c:dispUnits/>
        <c:majorUnit val="500"/>
      </c:valAx>
      <c:valAx>
        <c:axId val="431220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Compressibility (Z) factor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041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845"/>
          <c:w val="0.127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Compressibility factor of natural gases @60</a:t>
            </a:r>
            <a:r>
              <a:rPr lang="en-US" cap="none" sz="800" b="0" i="0" u="none" baseline="30000">
                <a:solidFill>
                  <a:srgbClr val="000000"/>
                </a:solidFill>
              </a:rPr>
              <a:t>o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F, and at specific gravity of 0.65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145"/>
          <c:w val="0.801"/>
          <c:h val="0.809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'compressibility-Z-factor'!$F$104:$F$114</c:f>
              <c:numCache/>
            </c:numRef>
          </c:xVal>
          <c:yVal>
            <c:numRef>
              <c:f>'compressibility-Z-factor'!$G$104:$G$114</c:f>
              <c:numCache/>
            </c:numRef>
          </c:yVal>
          <c:smooth val="1"/>
        </c:ser>
        <c:axId val="52554131"/>
        <c:axId val="3225132"/>
      </c:scatterChart>
      <c:valAx>
        <c:axId val="52554131"/>
        <c:scaling>
          <c:orientation val="minMax"/>
          <c:max val="5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Pressure, psia.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132"/>
        <c:crosses val="autoZero"/>
        <c:crossBetween val="midCat"/>
        <c:dispUnits/>
        <c:majorUnit val="500"/>
      </c:valAx>
      <c:valAx>
        <c:axId val="32251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Compressibility (Z) factor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7025"/>
          <c:w val="0.127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Compressibility factor of natural gases @60</a:t>
            </a:r>
            <a:r>
              <a:rPr lang="en-US" cap="none" sz="800" b="0" i="0" u="none" baseline="30000">
                <a:solidFill>
                  <a:srgbClr val="000000"/>
                </a:solidFill>
              </a:rPr>
              <a:t>o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F, and at specific gravity of 0.7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145"/>
          <c:w val="0.801"/>
          <c:h val="0.809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'compressibility-Z-factor'!$F$121:$F$131</c:f>
              <c:numCache/>
            </c:numRef>
          </c:xVal>
          <c:yVal>
            <c:numRef>
              <c:f>'compressibility-Z-factor'!$G$121:$G$131</c:f>
              <c:numCache/>
            </c:numRef>
          </c:yVal>
          <c:smooth val="1"/>
        </c:ser>
        <c:axId val="29026189"/>
        <c:axId val="59909110"/>
      </c:scatterChart>
      <c:valAx>
        <c:axId val="29026189"/>
        <c:scaling>
          <c:orientation val="minMax"/>
          <c:max val="5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Pressure, psia.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9110"/>
        <c:crosses val="autoZero"/>
        <c:crossBetween val="midCat"/>
        <c:dispUnits/>
        <c:majorUnit val="500"/>
        <c:minorUnit val="100"/>
      </c:valAx>
      <c:valAx>
        <c:axId val="599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Compressibility (Z) factor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7025"/>
          <c:w val="0.127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Compressibility factor of natural gases @60oF, and at specific gravity of 0.75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145"/>
          <c:w val="0.801"/>
          <c:h val="0.809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'compressibility-Z-factor'!$F$138:$F$148</c:f>
              <c:numCache/>
            </c:numRef>
          </c:xVal>
          <c:yVal>
            <c:numRef>
              <c:f>'compressibility-Z-factor'!$G$138:$G$148</c:f>
              <c:numCache/>
            </c:numRef>
          </c:yVal>
          <c:smooth val="1"/>
        </c:ser>
        <c:axId val="2311079"/>
        <c:axId val="20799712"/>
      </c:scatterChart>
      <c:valAx>
        <c:axId val="2311079"/>
        <c:scaling>
          <c:orientation val="minMax"/>
          <c:max val="5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Pressure, psia.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712"/>
        <c:crosses val="autoZero"/>
        <c:crossBetween val="midCat"/>
        <c:dispUnits/>
        <c:majorUnit val="500"/>
        <c:minorUnit val="100"/>
      </c:valAx>
      <c:valAx>
        <c:axId val="2079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Compressibility (Z) factor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7025"/>
          <c:w val="0.127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Compressibility factor of natural gases @60 </a:t>
            </a:r>
            <a:r>
              <a:rPr lang="en-US" cap="none" sz="800" b="0" i="0" u="none" baseline="30000">
                <a:solidFill>
                  <a:srgbClr val="000000"/>
                </a:solidFill>
              </a:rPr>
              <a:t>o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F, and at specific gravity of 0.8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145"/>
          <c:w val="0.801"/>
          <c:h val="0.809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'compressibility-Z-factor'!$F$154:$F$164</c:f>
              <c:numCache/>
            </c:numRef>
          </c:xVal>
          <c:yVal>
            <c:numRef>
              <c:f>'compressibility-Z-factor'!$G$154:$G$164</c:f>
              <c:numCache/>
            </c:numRef>
          </c:yVal>
          <c:smooth val="1"/>
        </c:ser>
        <c:axId val="52979681"/>
        <c:axId val="7055082"/>
      </c:scatterChart>
      <c:valAx>
        <c:axId val="52979681"/>
        <c:scaling>
          <c:orientation val="minMax"/>
          <c:max val="5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Pressure, psia.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 val="autoZero"/>
        <c:crossBetween val="midCat"/>
        <c:dispUnits/>
        <c:majorUnit val="500"/>
        <c:minorUnit val="100"/>
      </c:valAx>
      <c:valAx>
        <c:axId val="7055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Compressibility (Z) factor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7025"/>
          <c:w val="0.127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Figure 3-23  Plots of Compressibility factor of natural gas at 60oF, and specific gravities of between 0.5 to 0.8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145"/>
          <c:w val="0.81325"/>
          <c:h val="0.80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 -of-Compressibility-factor'!$A$12:$A$22</c:f>
              <c:numCache/>
            </c:numRef>
          </c:xVal>
          <c:yVal>
            <c:numRef>
              <c:f>'Plot -of-Compressibility-factor'!$B$12:$B$22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 -of-Compressibility-factor'!$A$12:$A$22</c:f>
              <c:numCache/>
            </c:numRef>
          </c:xVal>
          <c:yVal>
            <c:numRef>
              <c:f>'Plot -of-Compressibility-factor'!$C$12:$C$22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 -of-Compressibility-factor'!$A$12:$A$22</c:f>
              <c:numCache/>
            </c:numRef>
          </c:xVal>
          <c:yVal>
            <c:numRef>
              <c:f>'Plot -of-Compressibility-factor'!$D$12:$D$22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 -of-Compressibility-factor'!$A$12:$A$22</c:f>
              <c:numCache/>
            </c:numRef>
          </c:xVal>
          <c:yVal>
            <c:numRef>
              <c:f>'Plot -of-Compressibility-factor'!$E$12:$E$22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 -of-Compressibility-factor'!$A$12:$A$22</c:f>
              <c:numCache/>
            </c:numRef>
          </c:xVal>
          <c:yVal>
            <c:numRef>
              <c:f>'Plot -of-Compressibility-factor'!$F$12:$F$22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 -of-Compressibility-factor'!$A$12:$A$22</c:f>
              <c:numCache/>
            </c:numRef>
          </c:xVal>
          <c:yVal>
            <c:numRef>
              <c:f>'Plot -of-Compressibility-factor'!$G$12:$G$22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 -of-Compressibility-factor'!$A$12:$A$22</c:f>
              <c:numCache/>
            </c:numRef>
          </c:xVal>
          <c:yVal>
            <c:numRef>
              <c:f>'Plot -of-Compressibility-factor'!$H$12:$H$22</c:f>
              <c:numCache/>
            </c:numRef>
          </c:yVal>
          <c:smooth val="1"/>
        </c:ser>
        <c:axId val="63495739"/>
        <c:axId val="34590740"/>
      </c:scatterChart>
      <c:valAx>
        <c:axId val="63495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Pressure, psia.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740"/>
        <c:crosses val="autoZero"/>
        <c:crossBetween val="midCat"/>
        <c:dispUnits/>
      </c:valAx>
      <c:valAx>
        <c:axId val="3459074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Compressibility (Z) factor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3365"/>
          <c:w val="0.11475"/>
          <c:h val="0.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3</xdr:row>
      <xdr:rowOff>57150</xdr:rowOff>
    </xdr:from>
    <xdr:to>
      <xdr:col>19</xdr:col>
      <xdr:colOff>190500</xdr:colOff>
      <xdr:row>28</xdr:row>
      <xdr:rowOff>85725</xdr:rowOff>
    </xdr:to>
    <xdr:graphicFrame>
      <xdr:nvGraphicFramePr>
        <xdr:cNvPr id="1" name="Chart 21"/>
        <xdr:cNvGraphicFramePr/>
      </xdr:nvGraphicFramePr>
      <xdr:xfrm>
        <a:off x="5972175" y="542925"/>
        <a:ext cx="63055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31</xdr:row>
      <xdr:rowOff>9525</xdr:rowOff>
    </xdr:from>
    <xdr:to>
      <xdr:col>19</xdr:col>
      <xdr:colOff>228600</xdr:colOff>
      <xdr:row>56</xdr:row>
      <xdr:rowOff>38100</xdr:rowOff>
    </xdr:to>
    <xdr:graphicFrame>
      <xdr:nvGraphicFramePr>
        <xdr:cNvPr id="2" name="Chart 22"/>
        <xdr:cNvGraphicFramePr/>
      </xdr:nvGraphicFramePr>
      <xdr:xfrm>
        <a:off x="6010275" y="5029200"/>
        <a:ext cx="6305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59</xdr:row>
      <xdr:rowOff>28575</xdr:rowOff>
    </xdr:from>
    <xdr:to>
      <xdr:col>19</xdr:col>
      <xdr:colOff>200025</xdr:colOff>
      <xdr:row>84</xdr:row>
      <xdr:rowOff>57150</xdr:rowOff>
    </xdr:to>
    <xdr:graphicFrame>
      <xdr:nvGraphicFramePr>
        <xdr:cNvPr id="3" name="Chart 23"/>
        <xdr:cNvGraphicFramePr/>
      </xdr:nvGraphicFramePr>
      <xdr:xfrm>
        <a:off x="5981700" y="9582150"/>
        <a:ext cx="63055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600075</xdr:colOff>
      <xdr:row>87</xdr:row>
      <xdr:rowOff>38100</xdr:rowOff>
    </xdr:from>
    <xdr:to>
      <xdr:col>19</xdr:col>
      <xdr:colOff>200025</xdr:colOff>
      <xdr:row>112</xdr:row>
      <xdr:rowOff>66675</xdr:rowOff>
    </xdr:to>
    <xdr:graphicFrame>
      <xdr:nvGraphicFramePr>
        <xdr:cNvPr id="4" name="Chart 24"/>
        <xdr:cNvGraphicFramePr/>
      </xdr:nvGraphicFramePr>
      <xdr:xfrm>
        <a:off x="5981700" y="14125575"/>
        <a:ext cx="630555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</xdr:colOff>
      <xdr:row>115</xdr:row>
      <xdr:rowOff>19050</xdr:rowOff>
    </xdr:from>
    <xdr:to>
      <xdr:col>19</xdr:col>
      <xdr:colOff>228600</xdr:colOff>
      <xdr:row>140</xdr:row>
      <xdr:rowOff>47625</xdr:rowOff>
    </xdr:to>
    <xdr:graphicFrame>
      <xdr:nvGraphicFramePr>
        <xdr:cNvPr id="5" name="Chart 25"/>
        <xdr:cNvGraphicFramePr/>
      </xdr:nvGraphicFramePr>
      <xdr:xfrm>
        <a:off x="6010275" y="18640425"/>
        <a:ext cx="6305550" cy="407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</xdr:colOff>
      <xdr:row>142</xdr:row>
      <xdr:rowOff>38100</xdr:rowOff>
    </xdr:from>
    <xdr:to>
      <xdr:col>19</xdr:col>
      <xdr:colOff>228600</xdr:colOff>
      <xdr:row>167</xdr:row>
      <xdr:rowOff>66675</xdr:rowOff>
    </xdr:to>
    <xdr:graphicFrame>
      <xdr:nvGraphicFramePr>
        <xdr:cNvPr id="6" name="Chart 26"/>
        <xdr:cNvGraphicFramePr/>
      </xdr:nvGraphicFramePr>
      <xdr:xfrm>
        <a:off x="6010275" y="23031450"/>
        <a:ext cx="6305550" cy="4076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9525</xdr:colOff>
      <xdr:row>169</xdr:row>
      <xdr:rowOff>38100</xdr:rowOff>
    </xdr:from>
    <xdr:to>
      <xdr:col>19</xdr:col>
      <xdr:colOff>219075</xdr:colOff>
      <xdr:row>194</xdr:row>
      <xdr:rowOff>66675</xdr:rowOff>
    </xdr:to>
    <xdr:graphicFrame>
      <xdr:nvGraphicFramePr>
        <xdr:cNvPr id="7" name="Chart 27"/>
        <xdr:cNvGraphicFramePr/>
      </xdr:nvGraphicFramePr>
      <xdr:xfrm>
        <a:off x="6000750" y="27403425"/>
        <a:ext cx="6305550" cy="4076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9</xdr:col>
      <xdr:colOff>361950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0" y="3714750"/>
        <a:ext cx="63055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PageLayoutView="0" workbookViewId="0" topLeftCell="G171">
      <selection activeCell="M85" sqref="M85"/>
    </sheetView>
  </sheetViews>
  <sheetFormatPr defaultColWidth="9.140625" defaultRowHeight="12.75"/>
  <cols>
    <col min="2" max="2" width="10.00390625" style="0" bestFit="1" customWidth="1"/>
    <col min="4" max="4" width="11.8515625" style="0" customWidth="1"/>
    <col min="6" max="6" width="11.28125" style="0" customWidth="1"/>
    <col min="7" max="7" width="11.0039062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18" ht="12.75">
      <c r="A18" t="s">
        <v>4</v>
      </c>
    </row>
    <row r="33" ht="12.75">
      <c r="A33" t="s">
        <v>12</v>
      </c>
    </row>
    <row r="35" ht="12.75">
      <c r="E35" t="s">
        <v>11</v>
      </c>
    </row>
    <row r="39" spans="1:7" ht="12.75">
      <c r="A39" t="s">
        <v>33</v>
      </c>
      <c r="D39" t="s">
        <v>32</v>
      </c>
      <c r="G39" t="s">
        <v>34</v>
      </c>
    </row>
    <row r="41" spans="1:9" ht="12.75">
      <c r="A41" t="s">
        <v>5</v>
      </c>
      <c r="B41">
        <v>0.001946</v>
      </c>
      <c r="D41" t="s">
        <v>13</v>
      </c>
      <c r="E41">
        <v>0.5</v>
      </c>
      <c r="G41" t="s">
        <v>19</v>
      </c>
      <c r="H41">
        <v>60</v>
      </c>
      <c r="I41" t="s">
        <v>20</v>
      </c>
    </row>
    <row r="42" spans="1:9" ht="12.75">
      <c r="A42" t="s">
        <v>6</v>
      </c>
      <c r="B42">
        <v>-0.027635</v>
      </c>
      <c r="D42" t="s">
        <v>13</v>
      </c>
      <c r="E42">
        <v>0.55</v>
      </c>
      <c r="G42" t="s">
        <v>26</v>
      </c>
      <c r="H42">
        <f>H41+460</f>
        <v>520</v>
      </c>
      <c r="I42" t="s">
        <v>25</v>
      </c>
    </row>
    <row r="43" spans="1:5" ht="12.75">
      <c r="A43" t="s">
        <v>7</v>
      </c>
      <c r="B43">
        <v>0.136315</v>
      </c>
      <c r="D43" t="s">
        <v>13</v>
      </c>
      <c r="E43">
        <v>0.6</v>
      </c>
    </row>
    <row r="44" spans="1:5" ht="12.75">
      <c r="A44" t="s">
        <v>8</v>
      </c>
      <c r="B44">
        <v>-0.238489</v>
      </c>
      <c r="D44" t="s">
        <v>13</v>
      </c>
      <c r="E44">
        <v>0.65</v>
      </c>
    </row>
    <row r="45" spans="1:5" ht="12.75">
      <c r="A45" t="s">
        <v>9</v>
      </c>
      <c r="B45">
        <v>0.105168</v>
      </c>
      <c r="D45" t="s">
        <v>13</v>
      </c>
      <c r="E45">
        <v>0.7</v>
      </c>
    </row>
    <row r="46" spans="1:5" ht="12.75">
      <c r="A46" t="s">
        <v>10</v>
      </c>
      <c r="B46">
        <f>3.44*10^8</f>
        <v>344000000</v>
      </c>
      <c r="D46" t="s">
        <v>13</v>
      </c>
      <c r="E46">
        <v>0.75</v>
      </c>
    </row>
    <row r="47" spans="4:5" ht="12.75">
      <c r="D47" t="s">
        <v>13</v>
      </c>
      <c r="E47">
        <v>0.8</v>
      </c>
    </row>
    <row r="49" ht="12.75">
      <c r="A49" t="s">
        <v>23</v>
      </c>
    </row>
    <row r="52" spans="1:7" ht="12.75">
      <c r="A52" s="1" t="s">
        <v>14</v>
      </c>
      <c r="B52" s="1" t="s">
        <v>15</v>
      </c>
      <c r="C52" s="1" t="s">
        <v>16</v>
      </c>
      <c r="D52" s="1" t="s">
        <v>17</v>
      </c>
      <c r="E52" s="1" t="s">
        <v>18</v>
      </c>
      <c r="F52" s="1" t="s">
        <v>22</v>
      </c>
      <c r="G52" s="1" t="s">
        <v>21</v>
      </c>
    </row>
    <row r="53" spans="1:7" ht="12.75">
      <c r="A53" s="1">
        <f>(F53/1000)*((0.251*$E$41)-0.15)-(0.202*$E$41)+1.106</f>
        <v>1.00255</v>
      </c>
      <c r="B53" s="1">
        <f>1.4*EXP(-0.0054*($H$41))</f>
        <v>1.0125503393317792</v>
      </c>
      <c r="C53" s="1">
        <f>(($B$41*(F53/1000)^5)+($B$42*(F53/1000)^4)+($B$43*(F53/1000)^3)+($B$44*(F53/1000)^2)+($B$45*(F53/1000)))</f>
        <v>0.008265480959999998</v>
      </c>
      <c r="D53" s="1">
        <f>(0.154-(0.152*$E$41))*((F53/1000)^(3.18*$E$41-1))*EXP(-0.5*(F53/1000))-0.02</f>
        <v>-0.0009287184107781496</v>
      </c>
      <c r="E53" s="1">
        <f>0.35*((0.6-$E$41)*EXP((-1.039*((F53/1000)-1.8)^2)))</f>
        <v>0.0017378314823854363</v>
      </c>
      <c r="F53" s="1">
        <v>100</v>
      </c>
      <c r="G53" s="1">
        <f>ROUND(A53*((1/(1+($B$46*(F53/1000)*10^(1.785*$E$41)/($H$41+460)^3.825))+B53*C53)+D53+E53),4)</f>
        <v>1.0009</v>
      </c>
    </row>
    <row r="54" spans="1:7" ht="12.75">
      <c r="A54" s="1">
        <f aca="true" t="shared" si="0" ref="A54:A63">(F54/1000)*((0.251*$E$41)-0.15)-(0.202*$E$41)+1.106</f>
        <v>0.9927500000000001</v>
      </c>
      <c r="B54" s="1">
        <f aca="true" t="shared" si="1" ref="B54:B63">1.4*EXP(-0.0054*($H$41))</f>
        <v>1.0125503393317792</v>
      </c>
      <c r="C54" s="1">
        <f aca="true" t="shared" si="2" ref="C54:C63">(($B$41*(F54/1000)^5)+($B$42*(F54/1000)^4)+($B$43*(F54/1000)^3)+($B$44*(F54/1000)^2)+($B$45*(F54/1000)))</f>
        <v>0.008334749999999995</v>
      </c>
      <c r="D54" s="1">
        <f aca="true" t="shared" si="3" ref="D54:D63">(0.154-(0.152*$E$41))*((F54/1000)^(3.18*$E$41-1))*EXP(-0.5*(F54/1000))-0.02</f>
        <v>0.020356480546494974</v>
      </c>
      <c r="E54" s="1">
        <f aca="true" t="shared" si="4" ref="E54:E63">0.35*((0.6-$E$41)*EXP((-1.039*((F54/1000)-1.8)^2)))</f>
        <v>0.00604624888951171</v>
      </c>
      <c r="F54" s="1">
        <v>500</v>
      </c>
      <c r="G54" s="1">
        <f aca="true" t="shared" si="5" ref="G54:G63">ROUND(A54*((1/(1+($B$46*(F54/1000)*10^(1.785*$E$41)/($H$41+460)^3.825))+B54*C54)+D54+E54),4)</f>
        <v>0.9757</v>
      </c>
    </row>
    <row r="55" spans="1:7" ht="12.75">
      <c r="A55" s="1">
        <f t="shared" si="0"/>
        <v>0.9805000000000001</v>
      </c>
      <c r="B55" s="1">
        <f t="shared" si="1"/>
        <v>1.0125503393317792</v>
      </c>
      <c r="C55" s="1">
        <f t="shared" si="2"/>
        <v>-0.022695000000000007</v>
      </c>
      <c r="D55" s="1">
        <f t="shared" si="3"/>
        <v>0.027309391457585406</v>
      </c>
      <c r="E55" s="1">
        <f t="shared" si="4"/>
        <v>0.01800029346707075</v>
      </c>
      <c r="F55" s="1">
        <v>1000</v>
      </c>
      <c r="G55" s="1">
        <f t="shared" si="5"/>
        <v>0.9054</v>
      </c>
    </row>
    <row r="56" spans="1:7" ht="12.75">
      <c r="A56" s="1">
        <f t="shared" si="0"/>
        <v>0.96825</v>
      </c>
      <c r="B56" s="1">
        <f t="shared" si="1"/>
        <v>1.0125503393317792</v>
      </c>
      <c r="C56" s="1">
        <f t="shared" si="2"/>
        <v>-0.04390987500000004</v>
      </c>
      <c r="D56" s="1">
        <f t="shared" si="3"/>
        <v>0.026802341815919877</v>
      </c>
      <c r="E56" s="1">
        <f t="shared" si="4"/>
        <v>0.03187551185320465</v>
      </c>
      <c r="F56" s="1">
        <v>1500</v>
      </c>
      <c r="G56" s="1">
        <f t="shared" si="5"/>
        <v>0.8452</v>
      </c>
    </row>
    <row r="57" spans="1:7" ht="12.75">
      <c r="A57" s="1">
        <f t="shared" si="0"/>
        <v>0.9560000000000001</v>
      </c>
      <c r="B57" s="1">
        <f t="shared" si="1"/>
        <v>1.0125503393317792</v>
      </c>
      <c r="C57" s="1">
        <f t="shared" si="2"/>
        <v>-0.0329880000000001</v>
      </c>
      <c r="D57" s="1">
        <f t="shared" si="3"/>
        <v>0.023192447916491745</v>
      </c>
      <c r="E57" s="1">
        <f t="shared" si="4"/>
        <v>0.033575212163785104</v>
      </c>
      <c r="F57" s="1">
        <v>2000</v>
      </c>
      <c r="G57" s="1">
        <f t="shared" si="5"/>
        <v>0.8063</v>
      </c>
    </row>
    <row r="58" spans="1:7" ht="12.75">
      <c r="A58" s="1">
        <f t="shared" si="0"/>
        <v>0.9437500000000001</v>
      </c>
      <c r="B58" s="1">
        <f t="shared" si="1"/>
        <v>1.0125503393317792</v>
      </c>
      <c r="C58" s="1">
        <f t="shared" si="2"/>
        <v>0.012832499999999747</v>
      </c>
      <c r="D58" s="1">
        <f t="shared" si="3"/>
        <v>0.018371705746967382</v>
      </c>
      <c r="E58" s="1">
        <f t="shared" si="4"/>
        <v>0.021036059022098878</v>
      </c>
      <c r="F58" s="1">
        <v>2500</v>
      </c>
      <c r="G58" s="1">
        <f t="shared" si="5"/>
        <v>0.79</v>
      </c>
    </row>
    <row r="59" spans="1:7" ht="12.75">
      <c r="A59" s="1">
        <f t="shared" si="0"/>
        <v>0.9315000000000001</v>
      </c>
      <c r="B59" s="1">
        <f t="shared" si="1"/>
        <v>1.0125503393317792</v>
      </c>
      <c r="C59" s="1">
        <f t="shared" si="2"/>
        <v>0.08405099999999988</v>
      </c>
      <c r="D59" s="1">
        <f t="shared" si="3"/>
        <v>0.013277785657440411</v>
      </c>
      <c r="E59" s="1">
        <f t="shared" si="4"/>
        <v>0.007839601950781577</v>
      </c>
      <c r="F59" s="1">
        <v>3000</v>
      </c>
      <c r="G59" s="1">
        <f t="shared" si="5"/>
        <v>0.7997</v>
      </c>
    </row>
    <row r="60" spans="1:7" ht="12.75">
      <c r="A60" s="1">
        <f t="shared" si="0"/>
        <v>0.9192500000000001</v>
      </c>
      <c r="B60" s="1">
        <f t="shared" si="1"/>
        <v>1.0125503393317792</v>
      </c>
      <c r="C60" s="1">
        <f t="shared" si="2"/>
        <v>0.16620187499999983</v>
      </c>
      <c r="D60" s="1">
        <f t="shared" si="3"/>
        <v>0.00838437955266728</v>
      </c>
      <c r="E60" s="1">
        <f t="shared" si="4"/>
        <v>0.0017378314823854363</v>
      </c>
      <c r="F60" s="1">
        <v>3500</v>
      </c>
      <c r="G60" s="1">
        <f t="shared" si="5"/>
        <v>0.8282</v>
      </c>
    </row>
    <row r="61" spans="1:7" ht="12.75">
      <c r="A61" s="1">
        <f t="shared" si="0"/>
        <v>0.9070000000000001</v>
      </c>
      <c r="B61" s="1">
        <f t="shared" si="1"/>
        <v>1.0125503393317792</v>
      </c>
      <c r="C61" s="1">
        <f t="shared" si="2"/>
        <v>0.2471519999999992</v>
      </c>
      <c r="D61" s="1">
        <f t="shared" si="3"/>
        <v>0.003917789192549384</v>
      </c>
      <c r="E61" s="1">
        <f t="shared" si="4"/>
        <v>0.0002291423303670409</v>
      </c>
      <c r="F61" s="1">
        <v>4000</v>
      </c>
      <c r="G61" s="1">
        <f t="shared" si="5"/>
        <v>0.8611</v>
      </c>
    </row>
    <row r="62" spans="1:7" ht="12.75">
      <c r="A62" s="1">
        <f t="shared" si="0"/>
        <v>0.8947500000000002</v>
      </c>
      <c r="B62" s="1">
        <f t="shared" si="1"/>
        <v>1.0125503393317792</v>
      </c>
      <c r="C62" s="1">
        <f t="shared" si="2"/>
        <v>0.32439824999999967</v>
      </c>
      <c r="D62" s="1">
        <f t="shared" si="3"/>
        <v>-3.232949722509898E-05</v>
      </c>
      <c r="E62" s="1">
        <f t="shared" si="4"/>
        <v>1.797161089717827E-05</v>
      </c>
      <c r="F62" s="1">
        <v>4500</v>
      </c>
      <c r="G62" s="1">
        <f t="shared" si="5"/>
        <v>0.8929</v>
      </c>
    </row>
    <row r="63" spans="1:7" ht="12.75">
      <c r="A63" s="1">
        <f t="shared" si="0"/>
        <v>0.8825000000000001</v>
      </c>
      <c r="B63" s="1">
        <f t="shared" si="1"/>
        <v>1.0125503393317792</v>
      </c>
      <c r="C63" s="1">
        <f t="shared" si="2"/>
        <v>0.41236499999999887</v>
      </c>
      <c r="D63" s="1">
        <f t="shared" si="3"/>
        <v>-0.0034518023093526723</v>
      </c>
      <c r="E63" s="1">
        <f t="shared" si="4"/>
        <v>8.384027716601652E-07</v>
      </c>
      <c r="F63" s="1">
        <v>5000</v>
      </c>
      <c r="G63" s="1">
        <f t="shared" si="5"/>
        <v>0.9353</v>
      </c>
    </row>
    <row r="66" ht="12.75">
      <c r="A66" t="s">
        <v>24</v>
      </c>
    </row>
    <row r="69" spans="1:7" ht="12.75">
      <c r="A69" s="1" t="s">
        <v>14</v>
      </c>
      <c r="B69" s="1" t="s">
        <v>15</v>
      </c>
      <c r="C69" s="1" t="s">
        <v>16</v>
      </c>
      <c r="D69" s="1" t="s">
        <v>17</v>
      </c>
      <c r="E69" s="1" t="s">
        <v>18</v>
      </c>
      <c r="F69" s="1" t="s">
        <v>22</v>
      </c>
      <c r="G69" s="1" t="s">
        <v>21</v>
      </c>
    </row>
    <row r="70" spans="1:7" ht="12.75">
      <c r="A70" s="1">
        <f>(F70/1000)*((0.251*$E$42)-0.15)-(0.202*$E$42)+1.106</f>
        <v>0.9937050000000001</v>
      </c>
      <c r="B70" s="1">
        <f>1.4*EXP(-0.0054*$H$41)</f>
        <v>1.0125503393317792</v>
      </c>
      <c r="C70" s="1">
        <f>(($B$41*(F70/1000)^5)+($B$42*(F70/1000)^4)+($B$43*(F70/1000)^3)+($B$44*(F70/1000)^2)+($B$45*(F70/1000)))</f>
        <v>0.008265480959999998</v>
      </c>
      <c r="D70" s="1">
        <f>(0.154-(0.152*$E$42))*((F70/1000)^(3.18*$E$42-1))*EXP(-0.5*(F70/1000))-0.02</f>
        <v>-0.008064024050418365</v>
      </c>
      <c r="E70" s="1">
        <f>0.35*((0.6-$E$42)*EXP((-1.039*((F70/1000)-1.8)^2)))</f>
        <v>0.0008689157411927173</v>
      </c>
      <c r="F70" s="1">
        <v>100</v>
      </c>
      <c r="G70" s="1">
        <f>ROUND(A70*((1/(1+($B$46*(F70/1000)*10^(1.785*$E$42)/($H$41+460)^3.825))+B70*C70)+D70+E70),4)</f>
        <v>0.9817</v>
      </c>
    </row>
    <row r="71" spans="1:7" ht="12.75">
      <c r="A71" s="1">
        <f aca="true" t="shared" si="6" ref="A71:A80">(F71/1000)*((0.251*$E$42)-0.15)-(0.202*$E$42)+1.106</f>
        <v>0.988925</v>
      </c>
      <c r="B71" s="1">
        <f aca="true" t="shared" si="7" ref="B71:B80">1.4*EXP(-0.0054*$H$41)</f>
        <v>1.0125503393317792</v>
      </c>
      <c r="C71" s="1">
        <f aca="true" t="shared" si="8" ref="C71:C80">(($B$41*(F71/1000)^5)+($B$42*(F71/1000)^4)+($B$43*(F71/1000)^3)+($B$44*(F71/1000)^2)+($B$45*(F71/1000)))</f>
        <v>0.008334749999999995</v>
      </c>
      <c r="D71" s="1">
        <f aca="true" t="shared" si="9" ref="D71:D80">(0.154-(0.152*$E$42))*((F71/1000)^(3.18*$E$42-1))*EXP(-0.5*(F71/1000))-0.02</f>
        <v>0.01262327611711277</v>
      </c>
      <c r="E71" s="1">
        <f aca="true" t="shared" si="10" ref="E71:E80">0.35*((0.6-$E$42)*EXP((-1.039*((F71/1000)-1.8)^2)))</f>
        <v>0.003023124444755852</v>
      </c>
      <c r="F71" s="1">
        <v>500</v>
      </c>
      <c r="G71" s="1">
        <f aca="true" t="shared" si="11" ref="G71:G80">ROUND(A71*((1/(1+($B$46*(F71/1000)*10^(1.785*$E$42)/($H$41+460)^3.825))+B71*C71)+D71+E71),4)</f>
        <v>0.9503</v>
      </c>
    </row>
    <row r="72" spans="1:7" ht="12.75">
      <c r="A72" s="1">
        <f t="shared" si="6"/>
        <v>0.9829500000000001</v>
      </c>
      <c r="B72" s="1">
        <f t="shared" si="7"/>
        <v>1.0125503393317792</v>
      </c>
      <c r="C72" s="1">
        <f t="shared" si="8"/>
        <v>-0.022695000000000007</v>
      </c>
      <c r="D72" s="1">
        <f t="shared" si="9"/>
        <v>0.022699758443769386</v>
      </c>
      <c r="E72" s="1">
        <f t="shared" si="10"/>
        <v>0.009000146733535365</v>
      </c>
      <c r="F72" s="1">
        <v>1000</v>
      </c>
      <c r="G72" s="1">
        <f t="shared" si="11"/>
        <v>0.8748</v>
      </c>
    </row>
    <row r="73" spans="1:7" ht="12.75">
      <c r="A73" s="1">
        <f t="shared" si="6"/>
        <v>0.9769750000000001</v>
      </c>
      <c r="B73" s="1">
        <f t="shared" si="7"/>
        <v>1.0125503393317792</v>
      </c>
      <c r="C73" s="1">
        <f t="shared" si="8"/>
        <v>-0.04390987500000004</v>
      </c>
      <c r="D73" s="1">
        <f t="shared" si="9"/>
        <v>0.02505512000190006</v>
      </c>
      <c r="E73" s="1">
        <f t="shared" si="10"/>
        <v>0.015937755926602307</v>
      </c>
      <c r="F73" s="1">
        <v>1500</v>
      </c>
      <c r="G73" s="1">
        <f t="shared" si="11"/>
        <v>0.8093</v>
      </c>
    </row>
    <row r="74" spans="1:7" ht="12.75">
      <c r="A74" s="1">
        <f t="shared" si="6"/>
        <v>0.9710000000000001</v>
      </c>
      <c r="B74" s="1">
        <f t="shared" si="7"/>
        <v>1.0125503393317792</v>
      </c>
      <c r="C74" s="1">
        <f t="shared" si="8"/>
        <v>-0.0329880000000001</v>
      </c>
      <c r="D74" s="1">
        <f t="shared" si="9"/>
        <v>0.02352608882410027</v>
      </c>
      <c r="E74" s="1">
        <f t="shared" si="10"/>
        <v>0.016787606081892534</v>
      </c>
      <c r="F74" s="1">
        <v>2000</v>
      </c>
      <c r="G74" s="1">
        <f t="shared" si="11"/>
        <v>0.7716</v>
      </c>
    </row>
    <row r="75" spans="1:7" ht="12.75">
      <c r="A75" s="1">
        <f t="shared" si="6"/>
        <v>0.9650250000000001</v>
      </c>
      <c r="B75" s="1">
        <f t="shared" si="7"/>
        <v>1.0125503393317792</v>
      </c>
      <c r="C75" s="1">
        <f t="shared" si="8"/>
        <v>0.012832499999999747</v>
      </c>
      <c r="D75" s="1">
        <f t="shared" si="9"/>
        <v>0.020064674918224047</v>
      </c>
      <c r="E75" s="1">
        <f t="shared" si="10"/>
        <v>0.010518029511049427</v>
      </c>
      <c r="F75" s="1">
        <v>2500</v>
      </c>
      <c r="G75" s="1">
        <f t="shared" si="11"/>
        <v>0.7639</v>
      </c>
    </row>
    <row r="76" spans="1:7" ht="12.75">
      <c r="A76" s="1">
        <f t="shared" si="6"/>
        <v>0.9590500000000002</v>
      </c>
      <c r="B76" s="1">
        <f t="shared" si="7"/>
        <v>1.0125503393317792</v>
      </c>
      <c r="C76" s="1">
        <f t="shared" si="8"/>
        <v>0.08405099999999988</v>
      </c>
      <c r="D76" s="1">
        <f t="shared" si="9"/>
        <v>0.01576800817101209</v>
      </c>
      <c r="E76" s="1">
        <f t="shared" si="10"/>
        <v>0.003919800975390784</v>
      </c>
      <c r="F76" s="1">
        <v>3000</v>
      </c>
      <c r="G76" s="1">
        <f t="shared" si="11"/>
        <v>0.7834</v>
      </c>
    </row>
    <row r="77" spans="1:7" ht="12.75">
      <c r="A77" s="1">
        <f t="shared" si="6"/>
        <v>0.9530750000000001</v>
      </c>
      <c r="B77" s="1">
        <f t="shared" si="7"/>
        <v>1.0125503393317792</v>
      </c>
      <c r="C77" s="1">
        <f t="shared" si="8"/>
        <v>0.16620187499999983</v>
      </c>
      <c r="D77" s="1">
        <f t="shared" si="9"/>
        <v>0.011265421003185432</v>
      </c>
      <c r="E77" s="1">
        <f t="shared" si="10"/>
        <v>0.0008689157411927173</v>
      </c>
      <c r="F77" s="1">
        <v>3500</v>
      </c>
      <c r="G77" s="1">
        <f t="shared" si="11"/>
        <v>0.8196</v>
      </c>
    </row>
    <row r="78" spans="1:7" ht="12.75">
      <c r="A78" s="1">
        <f t="shared" si="6"/>
        <v>0.9471</v>
      </c>
      <c r="B78" s="1">
        <f t="shared" si="7"/>
        <v>1.0125503393317792</v>
      </c>
      <c r="C78" s="1">
        <f t="shared" si="8"/>
        <v>0.2471519999999992</v>
      </c>
      <c r="D78" s="1">
        <f t="shared" si="9"/>
        <v>0.006910801254594701</v>
      </c>
      <c r="E78" s="1">
        <f t="shared" si="10"/>
        <v>0.00011457116518352032</v>
      </c>
      <c r="F78" s="1">
        <v>4000</v>
      </c>
      <c r="G78" s="1">
        <f t="shared" si="11"/>
        <v>0.859</v>
      </c>
    </row>
    <row r="79" spans="1:7" ht="12.75">
      <c r="A79" s="1">
        <f t="shared" si="6"/>
        <v>0.9411250000000001</v>
      </c>
      <c r="B79" s="1">
        <f t="shared" si="7"/>
        <v>1.0125503393317792</v>
      </c>
      <c r="C79" s="1">
        <f t="shared" si="8"/>
        <v>0.32439824999999967</v>
      </c>
      <c r="D79" s="1">
        <f t="shared" si="9"/>
        <v>0.002891078130310972</v>
      </c>
      <c r="E79" s="1">
        <f t="shared" si="10"/>
        <v>8.985805448589125E-06</v>
      </c>
      <c r="F79" s="1">
        <v>4500</v>
      </c>
      <c r="G79" s="1">
        <f t="shared" si="11"/>
        <v>0.8977</v>
      </c>
    </row>
    <row r="80" spans="1:7" ht="12.75">
      <c r="A80" s="1">
        <f t="shared" si="6"/>
        <v>0.9351500000000001</v>
      </c>
      <c r="B80" s="1">
        <f t="shared" si="7"/>
        <v>1.0125503393317792</v>
      </c>
      <c r="C80" s="1">
        <f t="shared" si="8"/>
        <v>0.41236499999999887</v>
      </c>
      <c r="D80" s="1">
        <f t="shared" si="9"/>
        <v>-0.0007085448491159739</v>
      </c>
      <c r="E80" s="1">
        <f t="shared" si="10"/>
        <v>4.1920138583008206E-07</v>
      </c>
      <c r="F80" s="1">
        <v>5000</v>
      </c>
      <c r="G80" s="1">
        <f t="shared" si="11"/>
        <v>0.9485</v>
      </c>
    </row>
    <row r="83" ht="12.75">
      <c r="A83" t="s">
        <v>28</v>
      </c>
    </row>
    <row r="86" spans="1:7" ht="12.75">
      <c r="A86" s="1" t="s">
        <v>14</v>
      </c>
      <c r="B86" s="1" t="s">
        <v>15</v>
      </c>
      <c r="C86" s="1" t="s">
        <v>16</v>
      </c>
      <c r="D86" s="1" t="s">
        <v>17</v>
      </c>
      <c r="E86" s="1" t="s">
        <v>18</v>
      </c>
      <c r="F86" s="1" t="s">
        <v>22</v>
      </c>
      <c r="G86" s="1" t="s">
        <v>21</v>
      </c>
    </row>
    <row r="87" spans="1:7" ht="12.75">
      <c r="A87" s="1">
        <f>(F87/1000)*((0.251*$E$43)-0.15)-(0.202*$E$43)+1.106</f>
        <v>0.9848600000000001</v>
      </c>
      <c r="B87" s="1">
        <f>1.4*EXP(-0.0054*$H$41)</f>
        <v>1.0125503393317792</v>
      </c>
      <c r="C87" s="1">
        <f>(($B$41*(F87/1000)^5)+($B$42*(F87/1000)^4)+($B$43*(F87/1000)^3)+($B$44*(F87/1000)^2)+($B$45*(F87/1000)))</f>
        <v>0.008265480959999998</v>
      </c>
      <c r="D87" s="1">
        <f>(0.154-(0.152*$E$43))*((F87/1000)^(3.18*$E$43-1))*EXP(-0.5*(F87/1000))-0.02</f>
        <v>-0.012616795126596664</v>
      </c>
      <c r="E87" s="1">
        <f>0.35*((0.6-$E$43)*EXP((-1.039*((F87/1000)-1.8)^2)))</f>
        <v>0</v>
      </c>
      <c r="F87" s="1">
        <v>100</v>
      </c>
      <c r="G87" s="1">
        <f>ROUND(A87*((1/(1+($B$46*(F87/1000)*10^(1.785*$E$43)/($H$41+460)^3.825))+B87*C87)+D87+E87),4)</f>
        <v>0.9646</v>
      </c>
    </row>
    <row r="88" spans="1:7" ht="12.75">
      <c r="A88" s="1">
        <f aca="true" t="shared" si="12" ref="A88:A97">(F88/1000)*((0.251*$E$43)-0.15)-(0.202*$E$43)+1.106</f>
        <v>0.9851000000000001</v>
      </c>
      <c r="B88" s="1">
        <f aca="true" t="shared" si="13" ref="B88:B97">1.4*EXP(-0.0054*$H$41)</f>
        <v>1.0125503393317792</v>
      </c>
      <c r="C88" s="1">
        <f aca="true" t="shared" si="14" ref="C88:C97">(($B$41*(F88/1000)^5)+($B$42*(F88/1000)^4)+($B$43*(F88/1000)^3)+($B$44*(F88/1000)^2)+($B$45*(F88/1000)))</f>
        <v>0.008334749999999995</v>
      </c>
      <c r="D88" s="1">
        <f aca="true" t="shared" si="15" ref="D88:D97">(0.154-(0.152*$E$43))*((F88/1000)^(3.18*$E$43-1))*EXP(-0.5*(F88/1000))-0.02</f>
        <v>0.006064583362271787</v>
      </c>
      <c r="E88" s="1">
        <f aca="true" t="shared" si="16" ref="E88:E97">0.35*((0.6-$E$43)*EXP((-1.039*((F88/1000)-1.8)^2)))</f>
        <v>0</v>
      </c>
      <c r="F88" s="1">
        <v>500</v>
      </c>
      <c r="G88" s="1">
        <f aca="true" t="shared" si="17" ref="G88:G97">ROUND(A88*((1/(1+($B$46*(F88/1000)*10^(1.785*$E$43)/($H$41+460)^3.825))+B88*C88)+D88+E88),4)</f>
        <v>0.9241</v>
      </c>
    </row>
    <row r="89" spans="1:7" ht="12.75">
      <c r="A89" s="1">
        <f t="shared" si="12"/>
        <v>0.9854</v>
      </c>
      <c r="B89" s="1">
        <f t="shared" si="13"/>
        <v>1.0125503393317792</v>
      </c>
      <c r="C89" s="1">
        <f t="shared" si="14"/>
        <v>-0.022695000000000007</v>
      </c>
      <c r="D89" s="1">
        <f t="shared" si="15"/>
        <v>0.01809012542995338</v>
      </c>
      <c r="E89" s="1">
        <f t="shared" si="16"/>
        <v>0</v>
      </c>
      <c r="F89" s="1">
        <v>1000</v>
      </c>
      <c r="G89" s="1">
        <f t="shared" si="17"/>
        <v>0.8406</v>
      </c>
    </row>
    <row r="90" spans="1:7" ht="12.75">
      <c r="A90" s="1">
        <f t="shared" si="12"/>
        <v>0.9857</v>
      </c>
      <c r="B90" s="1">
        <f t="shared" si="13"/>
        <v>1.0125503393317792</v>
      </c>
      <c r="C90" s="1">
        <f t="shared" si="14"/>
        <v>-0.04390987500000004</v>
      </c>
      <c r="D90" s="1">
        <f t="shared" si="15"/>
        <v>0.022867646974283392</v>
      </c>
      <c r="E90" s="1">
        <f t="shared" si="16"/>
        <v>0</v>
      </c>
      <c r="F90" s="1">
        <v>1500</v>
      </c>
      <c r="G90" s="1">
        <f t="shared" si="17"/>
        <v>0.7684</v>
      </c>
    </row>
    <row r="91" spans="1:7" ht="12.75">
      <c r="A91" s="1">
        <f t="shared" si="12"/>
        <v>0.9860000000000001</v>
      </c>
      <c r="B91" s="1">
        <f t="shared" si="13"/>
        <v>1.0125503393317792</v>
      </c>
      <c r="C91" s="1">
        <f t="shared" si="14"/>
        <v>-0.0329880000000001</v>
      </c>
      <c r="D91" s="1">
        <f t="shared" si="15"/>
        <v>0.023351127556661935</v>
      </c>
      <c r="E91" s="1">
        <f t="shared" si="16"/>
        <v>0</v>
      </c>
      <c r="F91" s="1">
        <v>2000</v>
      </c>
      <c r="G91" s="1">
        <f t="shared" si="17"/>
        <v>0.7309</v>
      </c>
    </row>
    <row r="92" spans="1:7" ht="12.75">
      <c r="A92" s="1">
        <f t="shared" si="12"/>
        <v>0.9863000000000001</v>
      </c>
      <c r="B92" s="1">
        <f t="shared" si="13"/>
        <v>1.0125503393317792</v>
      </c>
      <c r="C92" s="1">
        <f t="shared" si="14"/>
        <v>0.012832499999999747</v>
      </c>
      <c r="D92" s="1">
        <f t="shared" si="15"/>
        <v>0.0213448165460994</v>
      </c>
      <c r="E92" s="1">
        <f t="shared" si="16"/>
        <v>0</v>
      </c>
      <c r="F92" s="1">
        <v>2500</v>
      </c>
      <c r="G92" s="1">
        <f t="shared" si="17"/>
        <v>0.7315</v>
      </c>
    </row>
    <row r="93" spans="1:7" ht="12.75">
      <c r="A93" s="1">
        <f t="shared" si="12"/>
        <v>0.9866</v>
      </c>
      <c r="B93" s="1">
        <f t="shared" si="13"/>
        <v>1.0125503393317792</v>
      </c>
      <c r="C93" s="1">
        <f t="shared" si="14"/>
        <v>0.08405099999999988</v>
      </c>
      <c r="D93" s="1">
        <f t="shared" si="15"/>
        <v>0.017996537288397247</v>
      </c>
      <c r="E93" s="1">
        <f t="shared" si="16"/>
        <v>0</v>
      </c>
      <c r="F93" s="1">
        <v>3000</v>
      </c>
      <c r="G93" s="1">
        <f t="shared" si="17"/>
        <v>0.761</v>
      </c>
    </row>
    <row r="94" spans="1:7" ht="12.75">
      <c r="A94" s="1">
        <f t="shared" si="12"/>
        <v>0.9869000000000001</v>
      </c>
      <c r="B94" s="1">
        <f t="shared" si="13"/>
        <v>1.0125503393317792</v>
      </c>
      <c r="C94" s="1">
        <f t="shared" si="14"/>
        <v>0.16620187499999983</v>
      </c>
      <c r="D94" s="1">
        <f t="shared" si="15"/>
        <v>0.014037533726688613</v>
      </c>
      <c r="E94" s="1">
        <f t="shared" si="16"/>
        <v>0</v>
      </c>
      <c r="F94" s="1">
        <v>3500</v>
      </c>
      <c r="G94" s="1">
        <f t="shared" si="17"/>
        <v>0.8048</v>
      </c>
    </row>
    <row r="95" spans="1:7" ht="12.75">
      <c r="A95" s="1">
        <f t="shared" si="12"/>
        <v>0.9872000000000001</v>
      </c>
      <c r="B95" s="1">
        <f t="shared" si="13"/>
        <v>1.0125503393317792</v>
      </c>
      <c r="C95" s="1">
        <f t="shared" si="14"/>
        <v>0.2471519999999992</v>
      </c>
      <c r="D95" s="1">
        <f t="shared" si="15"/>
        <v>0.009925481854044158</v>
      </c>
      <c r="E95" s="1">
        <f t="shared" si="16"/>
        <v>0</v>
      </c>
      <c r="F95" s="1">
        <v>4000</v>
      </c>
      <c r="G95" s="1">
        <f t="shared" si="17"/>
        <v>0.8508</v>
      </c>
    </row>
    <row r="96" spans="1:7" ht="12.75">
      <c r="A96" s="1">
        <f t="shared" si="12"/>
        <v>0.9875</v>
      </c>
      <c r="B96" s="1">
        <f t="shared" si="13"/>
        <v>1.0125503393317792</v>
      </c>
      <c r="C96" s="1">
        <f t="shared" si="14"/>
        <v>0.32439824999999967</v>
      </c>
      <c r="D96" s="1">
        <f t="shared" si="15"/>
        <v>0.005936658387328157</v>
      </c>
      <c r="E96" s="1">
        <f t="shared" si="16"/>
        <v>0</v>
      </c>
      <c r="F96" s="1">
        <v>4500</v>
      </c>
      <c r="G96" s="1">
        <f t="shared" si="17"/>
        <v>0.8962</v>
      </c>
    </row>
    <row r="97" spans="1:7" ht="12.75">
      <c r="A97" s="1">
        <f t="shared" si="12"/>
        <v>0.9878</v>
      </c>
      <c r="B97" s="1">
        <f t="shared" si="13"/>
        <v>1.0125503393317792</v>
      </c>
      <c r="C97" s="1">
        <f t="shared" si="14"/>
        <v>0.41236499999999887</v>
      </c>
      <c r="D97" s="1">
        <f t="shared" si="15"/>
        <v>0.0022273763476758253</v>
      </c>
      <c r="E97" s="1">
        <f t="shared" si="16"/>
        <v>0</v>
      </c>
      <c r="F97" s="1">
        <v>5000</v>
      </c>
      <c r="G97" s="1">
        <f t="shared" si="17"/>
        <v>0.9551</v>
      </c>
    </row>
    <row r="100" ht="12.75">
      <c r="A100" t="s">
        <v>29</v>
      </c>
    </row>
    <row r="103" spans="1:7" ht="12.75">
      <c r="A103" s="1" t="s">
        <v>14</v>
      </c>
      <c r="B103" s="1" t="s">
        <v>15</v>
      </c>
      <c r="C103" s="1" t="s">
        <v>16</v>
      </c>
      <c r="D103" s="1" t="s">
        <v>17</v>
      </c>
      <c r="E103" s="1" t="s">
        <v>18</v>
      </c>
      <c r="F103" s="1" t="s">
        <v>22</v>
      </c>
      <c r="G103" s="1" t="s">
        <v>21</v>
      </c>
    </row>
    <row r="104" spans="1:7" ht="12.75">
      <c r="A104" s="1">
        <f>(F104/1000)*((0.251*$E$44)-0.15)-(0.202*$E$44)+1.106</f>
        <v>0.9760150000000001</v>
      </c>
      <c r="B104" s="1">
        <f>1.4*EXP(-0.0054*$H$41)</f>
        <v>1.0125503393317792</v>
      </c>
      <c r="C104" s="1">
        <f>(($B$41*(F104/1000)^5)+($B$42*(F104/1000)^4)+($B$43*(F104/1000)^3)+($B$44*(F104/1000)^2)+($B$45*(F104/1000)))</f>
        <v>0.008265480959999998</v>
      </c>
      <c r="D104" s="1">
        <f>(0.154-(0.152*$E$44))*((F104/1000)^(3.18*$E$44-1))*EXP(-0.5*(F104/1000))-0.02</f>
        <v>-0.015499877318058134</v>
      </c>
      <c r="E104" s="1">
        <f>0.35*((0.6-$E$44)*EXP((-1.039*((F104/1000)-1.8)^2)))</f>
        <v>-0.0008689157411927191</v>
      </c>
      <c r="F104" s="1">
        <v>100</v>
      </c>
      <c r="G104" s="1">
        <f>ROUND(A104*((1/(1+($B$46*(F104/1000)*10^(1.785*$E$44)/($H$41+460)^3.825))+B104*C104)+D104+E104),4)</f>
        <v>0.9488</v>
      </c>
    </row>
    <row r="105" spans="1:7" ht="12.75">
      <c r="A105" s="1">
        <f aca="true" t="shared" si="18" ref="A105:A114">(F105/1000)*((0.251*$E$44)-0.15)-(0.202*$E$44)+1.106</f>
        <v>0.9812750000000001</v>
      </c>
      <c r="B105" s="1">
        <f aca="true" t="shared" si="19" ref="B105:B114">1.4*EXP(-0.0054*$H$41)</f>
        <v>1.0125503393317792</v>
      </c>
      <c r="C105" s="1">
        <f aca="true" t="shared" si="20" ref="C105:C114">(($B$41*(F105/1000)^5)+($B$42*(F105/1000)^4)+($B$43*(F105/1000)^3)+($B$44*(F105/1000)^2)+($B$45*(F105/1000)))</f>
        <v>0.008334749999999995</v>
      </c>
      <c r="D105" s="1">
        <f aca="true" t="shared" si="21" ref="D105:D114">(0.154-(0.152*$E$44))*((F105/1000)^(3.18*$E$44-1))*EXP(-0.5*(F105/1000))-0.02</f>
        <v>0.0005194847764166712</v>
      </c>
      <c r="E105" s="1">
        <f aca="true" t="shared" si="22" ref="E105:E114">0.35*((0.6-$E$44)*EXP((-1.039*((F105/1000)-1.8)^2)))</f>
        <v>-0.0030231244447558583</v>
      </c>
      <c r="F105" s="1">
        <v>500</v>
      </c>
      <c r="G105" s="1">
        <f aca="true" t="shared" si="23" ref="G105:G114">ROUND(A105*((1/(1+($B$46*(F105/1000)*10^(1.785*$E$44)/($H$41+460)^3.825))+B105*C105)+D105+E105),4)</f>
        <v>0.8966</v>
      </c>
    </row>
    <row r="106" spans="1:7" ht="12.75">
      <c r="A106" s="1">
        <f t="shared" si="18"/>
        <v>0.9878500000000001</v>
      </c>
      <c r="B106" s="1">
        <f t="shared" si="19"/>
        <v>1.0125503393317792</v>
      </c>
      <c r="C106" s="1">
        <f t="shared" si="20"/>
        <v>-0.022695000000000007</v>
      </c>
      <c r="D106" s="1">
        <f t="shared" si="21"/>
        <v>0.01348049241613736</v>
      </c>
      <c r="E106" s="1">
        <f t="shared" si="22"/>
        <v>-0.009000146733535386</v>
      </c>
      <c r="F106" s="1">
        <v>1000</v>
      </c>
      <c r="G106" s="1">
        <f t="shared" si="23"/>
        <v>0.8027</v>
      </c>
    </row>
    <row r="107" spans="1:7" ht="12.75">
      <c r="A107" s="1">
        <f t="shared" si="18"/>
        <v>0.9944250000000001</v>
      </c>
      <c r="B107" s="1">
        <f t="shared" si="19"/>
        <v>1.0125503393317792</v>
      </c>
      <c r="C107" s="1">
        <f t="shared" si="20"/>
        <v>-0.04390987500000004</v>
      </c>
      <c r="D107" s="1">
        <f t="shared" si="21"/>
        <v>0.020189036061376984</v>
      </c>
      <c r="E107" s="1">
        <f t="shared" si="22"/>
        <v>-0.01593775592660234</v>
      </c>
      <c r="F107" s="1">
        <v>1500</v>
      </c>
      <c r="G107" s="1">
        <f t="shared" si="23"/>
        <v>0.7221</v>
      </c>
    </row>
    <row r="108" spans="1:7" ht="12.75">
      <c r="A108" s="1">
        <f t="shared" si="18"/>
        <v>1.0010000000000001</v>
      </c>
      <c r="B108" s="1">
        <f t="shared" si="19"/>
        <v>1.0125503393317792</v>
      </c>
      <c r="C108" s="1">
        <f t="shared" si="20"/>
        <v>-0.0329880000000001</v>
      </c>
      <c r="D108" s="1">
        <f t="shared" si="21"/>
        <v>0.022544517356898507</v>
      </c>
      <c r="E108" s="1">
        <f t="shared" si="22"/>
        <v>-0.01678760608189257</v>
      </c>
      <c r="F108" s="1">
        <v>2000</v>
      </c>
      <c r="G108" s="1">
        <f t="shared" si="23"/>
        <v>0.684</v>
      </c>
    </row>
    <row r="109" spans="1:7" ht="12.75">
      <c r="A109" s="1">
        <f t="shared" si="18"/>
        <v>1.007575</v>
      </c>
      <c r="B109" s="1">
        <f t="shared" si="19"/>
        <v>1.0125503393317792</v>
      </c>
      <c r="C109" s="1">
        <f t="shared" si="20"/>
        <v>0.012832499999999747</v>
      </c>
      <c r="D109" s="1">
        <f t="shared" si="21"/>
        <v>0.022040992920181756</v>
      </c>
      <c r="E109" s="1">
        <f t="shared" si="22"/>
        <v>-0.010518029511049451</v>
      </c>
      <c r="F109" s="1">
        <v>2500</v>
      </c>
      <c r="G109" s="1">
        <f t="shared" si="23"/>
        <v>0.6928</v>
      </c>
    </row>
    <row r="110" spans="1:7" ht="12.75">
      <c r="A110" s="1">
        <f t="shared" si="18"/>
        <v>1.01415</v>
      </c>
      <c r="B110" s="1">
        <f t="shared" si="19"/>
        <v>1.0125503393317792</v>
      </c>
      <c r="C110" s="1">
        <f t="shared" si="20"/>
        <v>0.08405099999999988</v>
      </c>
      <c r="D110" s="1">
        <f t="shared" si="21"/>
        <v>0.019772760375288603</v>
      </c>
      <c r="E110" s="1">
        <f t="shared" si="22"/>
        <v>-0.003919800975390793</v>
      </c>
      <c r="F110" s="1">
        <v>3000</v>
      </c>
      <c r="G110" s="1">
        <f t="shared" si="23"/>
        <v>0.7324</v>
      </c>
    </row>
    <row r="111" spans="1:7" ht="12.75">
      <c r="A111" s="1">
        <f t="shared" si="18"/>
        <v>1.020725</v>
      </c>
      <c r="B111" s="1">
        <f t="shared" si="19"/>
        <v>1.0125503393317792</v>
      </c>
      <c r="C111" s="1">
        <f t="shared" si="20"/>
        <v>0.16620187499999983</v>
      </c>
      <c r="D111" s="1">
        <f t="shared" si="21"/>
        <v>0.016512732693215206</v>
      </c>
      <c r="E111" s="1">
        <f t="shared" si="22"/>
        <v>-0.0008689157411927191</v>
      </c>
      <c r="F111" s="1">
        <v>3500</v>
      </c>
      <c r="G111" s="1">
        <f t="shared" si="23"/>
        <v>0.7841</v>
      </c>
    </row>
    <row r="112" spans="1:7" ht="12.75">
      <c r="A112" s="1">
        <f t="shared" si="18"/>
        <v>1.0273</v>
      </c>
      <c r="B112" s="1">
        <f t="shared" si="19"/>
        <v>1.0125503393317792</v>
      </c>
      <c r="C112" s="1">
        <f t="shared" si="20"/>
        <v>0.2471519999999992</v>
      </c>
      <c r="D112" s="1">
        <f t="shared" si="21"/>
        <v>0.012790506469772426</v>
      </c>
      <c r="E112" s="1">
        <f t="shared" si="22"/>
        <v>-0.00011457116518352059</v>
      </c>
      <c r="F112" s="1">
        <v>4000</v>
      </c>
      <c r="G112" s="1">
        <f t="shared" si="23"/>
        <v>0.8367</v>
      </c>
    </row>
    <row r="113" spans="1:7" ht="12.75">
      <c r="A113" s="1">
        <f t="shared" si="18"/>
        <v>1.033875</v>
      </c>
      <c r="B113" s="1">
        <f t="shared" si="19"/>
        <v>1.0125503393317792</v>
      </c>
      <c r="C113" s="1">
        <f t="shared" si="20"/>
        <v>0.32439824999999967</v>
      </c>
      <c r="D113" s="1">
        <f t="shared" si="21"/>
        <v>0.008957045307662673</v>
      </c>
      <c r="E113" s="1">
        <f t="shared" si="22"/>
        <v>-8.985805448589145E-06</v>
      </c>
      <c r="F113" s="1">
        <v>4500</v>
      </c>
      <c r="G113" s="1">
        <f t="shared" si="23"/>
        <v>0.8888</v>
      </c>
    </row>
    <row r="114" spans="1:7" ht="12.75">
      <c r="A114" s="1">
        <f t="shared" si="18"/>
        <v>1.0404500000000003</v>
      </c>
      <c r="B114" s="1">
        <f t="shared" si="19"/>
        <v>1.0125503393317792</v>
      </c>
      <c r="C114" s="1">
        <f t="shared" si="20"/>
        <v>0.41236499999999887</v>
      </c>
      <c r="D114" s="1">
        <f t="shared" si="21"/>
        <v>0.005235032453694732</v>
      </c>
      <c r="E114" s="1">
        <f t="shared" si="22"/>
        <v>-4.1920138583008307E-07</v>
      </c>
      <c r="F114" s="1">
        <v>5000</v>
      </c>
      <c r="G114" s="1">
        <f t="shared" si="23"/>
        <v>0.9559</v>
      </c>
    </row>
    <row r="118" ht="12.75">
      <c r="A118" t="s">
        <v>27</v>
      </c>
    </row>
    <row r="120" spans="1:7" ht="12.75">
      <c r="A120" s="1" t="s">
        <v>14</v>
      </c>
      <c r="B120" s="1" t="s">
        <v>15</v>
      </c>
      <c r="C120" s="1" t="s">
        <v>16</v>
      </c>
      <c r="D120" s="1" t="s">
        <v>17</v>
      </c>
      <c r="E120" s="1" t="s">
        <v>18</v>
      </c>
      <c r="F120" s="1" t="s">
        <v>22</v>
      </c>
      <c r="G120" s="1" t="s">
        <v>21</v>
      </c>
    </row>
    <row r="121" spans="1:7" ht="12.75">
      <c r="A121" s="1">
        <f>(F121/1000)*((0.251*$E$45)-0.15)-(0.202*$E$45)+1.106</f>
        <v>0.9671700000000001</v>
      </c>
      <c r="B121" s="1">
        <f>1.4*EXP(-0.0054*$H$41)</f>
        <v>1.0125503393317792</v>
      </c>
      <c r="C121" s="1">
        <f>(($B$41*(F121/1000)^5)+($B$42*(F121/1000)^4)+($B$43*(F121/1000)^3)+($B$44*(F121/1000)^2)+($B$45*(F121/1000)))</f>
        <v>0.008265480959999998</v>
      </c>
      <c r="D121" s="1">
        <f>(0.154-(0.152*$E$45))*((F121/1000)^(3.18*$E$45-1))*EXP(-0.5*(F121/1000))-0.02</f>
        <v>-0.017309133025000152</v>
      </c>
      <c r="E121" s="1">
        <f>0.35*((0.6-$E$45)*EXP((-1.039*((F121/1000)-1.8)^2)))</f>
        <v>-0.0017378314823854363</v>
      </c>
      <c r="F121" s="1">
        <v>100</v>
      </c>
      <c r="G121" s="1">
        <f>ROUND(A121*((1/(1+($B$46*(F121/1000)*10^(1.785*$E$45)/($H$41+460)^3.825))+B121*C121)+D121+E121),4)</f>
        <v>0.9333</v>
      </c>
    </row>
    <row r="122" spans="1:7" ht="12.75">
      <c r="A122" s="1">
        <f aca="true" t="shared" si="24" ref="A122:A131">(F122/1000)*((0.251*$E$45)-0.15)-(0.202*$E$45)+1.106</f>
        <v>0.9774500000000002</v>
      </c>
      <c r="B122" s="1">
        <f aca="true" t="shared" si="25" ref="B122:B131">1.4*EXP(-0.0054*$H$41)</f>
        <v>1.0125503393317792</v>
      </c>
      <c r="C122" s="1">
        <f aca="true" t="shared" si="26" ref="C122:C131">(($B$41*(F122/1000)^5)+($B$42*(F122/1000)^4)+($B$43*(F122/1000)^3)+($B$44*(F122/1000)^2)+($B$45*(F122/1000)))</f>
        <v>0.008334749999999995</v>
      </c>
      <c r="D122" s="1">
        <f aca="true" t="shared" si="27" ref="D122:D131">(0.154-(0.152*$E$45))*((F122/1000)^(3.18*$E$45-1))*EXP(-0.5*(F122/1000))-0.02</f>
        <v>-0.004152142497053403</v>
      </c>
      <c r="E122" s="1">
        <f aca="true" t="shared" si="28" ref="E122:E131">0.35*((0.6-$E$45)*EXP((-1.039*((F122/1000)-1.8)^2)))</f>
        <v>-0.00604624888951171</v>
      </c>
      <c r="F122" s="1">
        <v>500</v>
      </c>
      <c r="G122" s="1">
        <f aca="true" t="shared" si="29" ref="G122:G131">ROUND(A122*((1/(1+($B$46*(F122/1000)*10^(1.785*$E$45)/($H$41+460)^3.825))+B122*C122)+D122+E122),4)</f>
        <v>0.8673</v>
      </c>
    </row>
    <row r="123" spans="1:7" ht="12.75">
      <c r="A123" s="1">
        <f t="shared" si="24"/>
        <v>0.9903000000000001</v>
      </c>
      <c r="B123" s="1">
        <f t="shared" si="25"/>
        <v>1.0125503393317792</v>
      </c>
      <c r="C123" s="1">
        <f t="shared" si="26"/>
        <v>-0.022695000000000007</v>
      </c>
      <c r="D123" s="1">
        <f t="shared" si="27"/>
        <v>0.008870859402321352</v>
      </c>
      <c r="E123" s="1">
        <f t="shared" si="28"/>
        <v>-0.01800029346707075</v>
      </c>
      <c r="F123" s="1">
        <v>1000</v>
      </c>
      <c r="G123" s="1">
        <f t="shared" si="29"/>
        <v>0.7607</v>
      </c>
    </row>
    <row r="124" spans="1:7" ht="12.75">
      <c r="A124" s="1">
        <f t="shared" si="24"/>
        <v>1.0031500000000002</v>
      </c>
      <c r="B124" s="1">
        <f t="shared" si="25"/>
        <v>1.0125503393317792</v>
      </c>
      <c r="C124" s="1">
        <f t="shared" si="26"/>
        <v>-0.04390987500000004</v>
      </c>
      <c r="D124" s="1">
        <f t="shared" si="27"/>
        <v>0.016963575572628644</v>
      </c>
      <c r="E124" s="1">
        <f t="shared" si="28"/>
        <v>-0.03187551185320465</v>
      </c>
      <c r="F124" s="1">
        <v>1500</v>
      </c>
      <c r="G124" s="1">
        <f t="shared" si="29"/>
        <v>0.6703</v>
      </c>
    </row>
    <row r="125" spans="1:7" ht="12.75">
      <c r="A125" s="1">
        <f t="shared" si="24"/>
        <v>1.016</v>
      </c>
      <c r="B125" s="1">
        <f t="shared" si="25"/>
        <v>1.0125503393317792</v>
      </c>
      <c r="C125" s="1">
        <f t="shared" si="26"/>
        <v>-0.0329880000000001</v>
      </c>
      <c r="D125" s="1">
        <f t="shared" si="27"/>
        <v>0.020961442795232575</v>
      </c>
      <c r="E125" s="1">
        <f t="shared" si="28"/>
        <v>-0.033575212163785104</v>
      </c>
      <c r="F125" s="1">
        <v>2000</v>
      </c>
      <c r="G125" s="1">
        <f t="shared" si="29"/>
        <v>0.6309</v>
      </c>
    </row>
    <row r="126" spans="1:7" ht="12.75">
      <c r="A126" s="1">
        <f t="shared" si="24"/>
        <v>1.02885</v>
      </c>
      <c r="B126" s="1">
        <f t="shared" si="25"/>
        <v>1.0125503393317792</v>
      </c>
      <c r="C126" s="1">
        <f t="shared" si="26"/>
        <v>0.012832499999999747</v>
      </c>
      <c r="D126" s="1">
        <f t="shared" si="27"/>
        <v>0.021938539382787305</v>
      </c>
      <c r="E126" s="1">
        <f t="shared" si="28"/>
        <v>-0.021036059022098878</v>
      </c>
      <c r="F126" s="1">
        <v>2500</v>
      </c>
      <c r="G126" s="1">
        <f t="shared" si="29"/>
        <v>0.6478</v>
      </c>
    </row>
    <row r="127" spans="1:7" ht="12.75">
      <c r="A127" s="1">
        <f t="shared" si="24"/>
        <v>1.0417</v>
      </c>
      <c r="B127" s="1">
        <f t="shared" si="25"/>
        <v>1.0125503393317792</v>
      </c>
      <c r="C127" s="1">
        <f t="shared" si="26"/>
        <v>0.08405099999999988</v>
      </c>
      <c r="D127" s="1">
        <f t="shared" si="27"/>
        <v>0.020842835776801117</v>
      </c>
      <c r="E127" s="1">
        <f t="shared" si="28"/>
        <v>-0.007839601950781577</v>
      </c>
      <c r="F127" s="1">
        <v>3000</v>
      </c>
      <c r="G127" s="1">
        <f t="shared" si="29"/>
        <v>0.6978</v>
      </c>
    </row>
    <row r="128" spans="1:7" ht="12.75">
      <c r="A128" s="1">
        <f t="shared" si="24"/>
        <v>1.05455</v>
      </c>
      <c r="B128" s="1">
        <f t="shared" si="25"/>
        <v>1.0125503393317792</v>
      </c>
      <c r="C128" s="1">
        <f t="shared" si="26"/>
        <v>0.16620187499999983</v>
      </c>
      <c r="D128" s="1">
        <f t="shared" si="27"/>
        <v>0.01842545615310782</v>
      </c>
      <c r="E128" s="1">
        <f t="shared" si="28"/>
        <v>-0.0017378314823854363</v>
      </c>
      <c r="F128" s="1">
        <v>3500</v>
      </c>
      <c r="G128" s="1">
        <f t="shared" si="29"/>
        <v>0.7579</v>
      </c>
    </row>
    <row r="129" spans="1:7" ht="12.75">
      <c r="A129" s="1">
        <f t="shared" si="24"/>
        <v>1.0674000000000001</v>
      </c>
      <c r="B129" s="1">
        <f t="shared" si="25"/>
        <v>1.0125503393317792</v>
      </c>
      <c r="C129" s="1">
        <f t="shared" si="26"/>
        <v>0.2471519999999992</v>
      </c>
      <c r="D129" s="1">
        <f t="shared" si="27"/>
        <v>0.015248735207292242</v>
      </c>
      <c r="E129" s="1">
        <f t="shared" si="28"/>
        <v>-0.0002291423303670409</v>
      </c>
      <c r="F129" s="1">
        <v>4000</v>
      </c>
      <c r="G129" s="1">
        <f t="shared" si="29"/>
        <v>0.8172</v>
      </c>
    </row>
    <row r="130" spans="1:7" ht="12.75">
      <c r="A130" s="1">
        <f t="shared" si="24"/>
        <v>1.0802500000000002</v>
      </c>
      <c r="B130" s="1">
        <f t="shared" si="25"/>
        <v>1.0125503393317792</v>
      </c>
      <c r="C130" s="1">
        <f t="shared" si="26"/>
        <v>0.32439824999999967</v>
      </c>
      <c r="D130" s="1">
        <f t="shared" si="27"/>
        <v>0.011716328715047245</v>
      </c>
      <c r="E130" s="1">
        <f t="shared" si="28"/>
        <v>-1.797161089717827E-05</v>
      </c>
      <c r="F130" s="1">
        <v>4500</v>
      </c>
      <c r="G130" s="1">
        <f t="shared" si="29"/>
        <v>0.8762</v>
      </c>
    </row>
    <row r="131" spans="1:7" ht="12.75">
      <c r="A131" s="1">
        <f t="shared" si="24"/>
        <v>1.0931000000000002</v>
      </c>
      <c r="B131" s="1">
        <f t="shared" si="25"/>
        <v>1.0125503393317792</v>
      </c>
      <c r="C131" s="1">
        <f t="shared" si="26"/>
        <v>0.41236499999999887</v>
      </c>
      <c r="D131" s="1">
        <f t="shared" si="27"/>
        <v>0.008106578011539751</v>
      </c>
      <c r="E131" s="1">
        <f t="shared" si="28"/>
        <v>-8.384027716601652E-07</v>
      </c>
      <c r="F131" s="1">
        <v>5000</v>
      </c>
      <c r="G131" s="1">
        <f t="shared" si="29"/>
        <v>0.9515</v>
      </c>
    </row>
    <row r="135" ht="12.75">
      <c r="A135" t="s">
        <v>30</v>
      </c>
    </row>
    <row r="137" spans="1:7" ht="12.75">
      <c r="A137" s="1" t="s">
        <v>14</v>
      </c>
      <c r="B137" s="1" t="s">
        <v>15</v>
      </c>
      <c r="C137" s="1" t="s">
        <v>16</v>
      </c>
      <c r="D137" s="1" t="s">
        <v>17</v>
      </c>
      <c r="E137" s="1" t="s">
        <v>18</v>
      </c>
      <c r="F137" s="1" t="s">
        <v>22</v>
      </c>
      <c r="G137" s="1" t="s">
        <v>21</v>
      </c>
    </row>
    <row r="138" spans="1:7" ht="12.75">
      <c r="A138" s="1">
        <f>(F138/1000)*((0.251*$E$46)-0.15)-(0.202*$E$46)+1.106</f>
        <v>0.9583250000000001</v>
      </c>
      <c r="B138" s="1">
        <f>1.4*EXP(-0.0054*$H$41)</f>
        <v>1.0125503393317792</v>
      </c>
      <c r="C138" s="1">
        <f>(($B$41*(F138/1000)^5)+($B$42*(F138/1000)^4)+($B$43*(F138/1000)^3)+($B$44*(F138/1000)^2)+($B$45*(F138/1000)))</f>
        <v>0.008265480959999998</v>
      </c>
      <c r="D138" s="1">
        <f>(0.154-(0.152*$E$46))*((F138/1000)^(3.18*$E$46-1))*EXP(-0.5*(F138/1000))-0.02</f>
        <v>-0.0184320028562835</v>
      </c>
      <c r="E138" s="1">
        <f>0.35*((0.6-$E$46)*EXP((-1.039*((F138/1000)-1.8)^2)))</f>
        <v>-0.0026067472235781555</v>
      </c>
      <c r="F138" s="1">
        <v>100</v>
      </c>
      <c r="G138" s="1">
        <f>ROUND(A138*((1/(1+($B$46*(F138/1000)*10^(1.785*$E$46)/($H$41+460)^3.825))+B138*C138)+D138+E138),4)</f>
        <v>0.9177</v>
      </c>
    </row>
    <row r="139" spans="1:7" ht="12.75">
      <c r="A139" s="1">
        <f aca="true" t="shared" si="30" ref="A139:A148">(F139/1000)*((0.251*$E$46)-0.15)-(0.202*$E$46)+1.106</f>
        <v>0.9736250000000001</v>
      </c>
      <c r="B139" s="1">
        <f aca="true" t="shared" si="31" ref="B139:B148">1.4*EXP(-0.0054*$H$41)</f>
        <v>1.0125503393317792</v>
      </c>
      <c r="C139" s="1">
        <f aca="true" t="shared" si="32" ref="C139:C148">(($B$41*(F139/1000)^5)+($B$42*(F139/1000)^4)+($B$43*(F139/1000)^3)+($B$44*(F139/1000)^2)+($B$45*(F139/1000)))</f>
        <v>0.008334749999999995</v>
      </c>
      <c r="D139" s="1">
        <f aca="true" t="shared" si="33" ref="D139:D148">(0.154-(0.152*$E$46))*((F139/1000)^(3.18*$E$46-1))*EXP(-0.5*(F139/1000))-0.02</f>
        <v>-0.00807221432543622</v>
      </c>
      <c r="E139" s="1">
        <f aca="true" t="shared" si="34" ref="E139:E148">0.35*((0.6-$E$46)*EXP((-1.039*((F139/1000)-1.8)^2)))</f>
        <v>-0.009069373334267569</v>
      </c>
      <c r="F139" s="1">
        <v>500</v>
      </c>
      <c r="G139" s="1">
        <f aca="true" t="shared" si="35" ref="G139:G148">ROUND(A139*((1/(1+($B$46*(F139/1000)*10^(1.785*$E$46)/($H$41+460)^3.825))+B139*C139)+D139+E139),4)</f>
        <v>0.8357</v>
      </c>
    </row>
    <row r="140" spans="1:7" ht="12.75">
      <c r="A140" s="1">
        <f t="shared" si="30"/>
        <v>0.99275</v>
      </c>
      <c r="B140" s="1">
        <f t="shared" si="31"/>
        <v>1.0125503393317792</v>
      </c>
      <c r="C140" s="1">
        <f t="shared" si="32"/>
        <v>-0.022695000000000007</v>
      </c>
      <c r="D140" s="1">
        <f t="shared" si="33"/>
        <v>0.004261226388505342</v>
      </c>
      <c r="E140" s="1">
        <f t="shared" si="34"/>
        <v>-0.027000440200606136</v>
      </c>
      <c r="F140" s="1">
        <v>1000</v>
      </c>
      <c r="G140" s="1">
        <f t="shared" si="35"/>
        <v>0.7144</v>
      </c>
    </row>
    <row r="141" spans="1:7" ht="12.75">
      <c r="A141" s="1">
        <f t="shared" si="30"/>
        <v>1.011875</v>
      </c>
      <c r="B141" s="1">
        <f t="shared" si="31"/>
        <v>1.0125503393317792</v>
      </c>
      <c r="C141" s="1">
        <f t="shared" si="32"/>
        <v>-0.04390987500000004</v>
      </c>
      <c r="D141" s="1">
        <f t="shared" si="33"/>
        <v>0.013130311838650755</v>
      </c>
      <c r="E141" s="1">
        <f t="shared" si="34"/>
        <v>-0.047813267779806996</v>
      </c>
      <c r="F141" s="1">
        <v>1500</v>
      </c>
      <c r="G141" s="1">
        <f t="shared" si="35"/>
        <v>0.613</v>
      </c>
    </row>
    <row r="142" spans="1:7" ht="12.75">
      <c r="A142" s="1">
        <f t="shared" si="30"/>
        <v>1.0310000000000001</v>
      </c>
      <c r="B142" s="1">
        <f t="shared" si="31"/>
        <v>1.0125503393317792</v>
      </c>
      <c r="C142" s="1">
        <f t="shared" si="32"/>
        <v>-0.0329880000000001</v>
      </c>
      <c r="D142" s="1">
        <f t="shared" si="33"/>
        <v>0.018431917497802392</v>
      </c>
      <c r="E142" s="1">
        <f t="shared" si="34"/>
        <v>-0.05036281824567767</v>
      </c>
      <c r="F142" s="1">
        <v>2000</v>
      </c>
      <c r="G142" s="1">
        <f t="shared" si="35"/>
        <v>0.5717</v>
      </c>
    </row>
    <row r="143" spans="1:7" ht="12.75">
      <c r="A143" s="1">
        <f t="shared" si="30"/>
        <v>1.050125</v>
      </c>
      <c r="B143" s="1">
        <f t="shared" si="31"/>
        <v>1.0125503393317792</v>
      </c>
      <c r="C143" s="1">
        <f t="shared" si="32"/>
        <v>0.012832499999999747</v>
      </c>
      <c r="D143" s="1">
        <f t="shared" si="33"/>
        <v>0.02076982065024859</v>
      </c>
      <c r="E143" s="1">
        <f t="shared" si="34"/>
        <v>-0.031554088533148325</v>
      </c>
      <c r="F143" s="1">
        <v>2500</v>
      </c>
      <c r="G143" s="1">
        <f t="shared" si="35"/>
        <v>0.5968</v>
      </c>
    </row>
    <row r="144" spans="1:7" ht="12.75">
      <c r="A144" s="1">
        <f t="shared" si="30"/>
        <v>1.06925</v>
      </c>
      <c r="B144" s="1">
        <f t="shared" si="31"/>
        <v>1.0125503393317792</v>
      </c>
      <c r="C144" s="1">
        <f t="shared" si="32"/>
        <v>0.08405099999999988</v>
      </c>
      <c r="D144" s="1">
        <f t="shared" si="33"/>
        <v>0.020872500353622262</v>
      </c>
      <c r="E144" s="1">
        <f t="shared" si="34"/>
        <v>-0.011759402926172368</v>
      </c>
      <c r="F144" s="1">
        <v>3000</v>
      </c>
      <c r="G144" s="1">
        <f t="shared" si="35"/>
        <v>0.6577</v>
      </c>
    </row>
    <row r="145" spans="1:7" ht="12.75">
      <c r="A145" s="1">
        <f t="shared" si="30"/>
        <v>1.088375</v>
      </c>
      <c r="B145" s="1">
        <f t="shared" si="31"/>
        <v>1.0125503393317792</v>
      </c>
      <c r="C145" s="1">
        <f t="shared" si="32"/>
        <v>0.16620187499999983</v>
      </c>
      <c r="D145" s="1">
        <f t="shared" si="33"/>
        <v>0.01940750047137128</v>
      </c>
      <c r="E145" s="1">
        <f t="shared" si="34"/>
        <v>-0.0026067472235781555</v>
      </c>
      <c r="F145" s="1">
        <v>3500</v>
      </c>
      <c r="G145" s="1">
        <f t="shared" si="35"/>
        <v>0.7264</v>
      </c>
    </row>
    <row r="146" spans="1:7" ht="12.75">
      <c r="A146" s="1">
        <f t="shared" si="30"/>
        <v>1.1075000000000002</v>
      </c>
      <c r="B146" s="1">
        <f t="shared" si="31"/>
        <v>1.0125503393317792</v>
      </c>
      <c r="C146" s="1">
        <f t="shared" si="32"/>
        <v>0.2471519999999992</v>
      </c>
      <c r="D146" s="1">
        <f t="shared" si="33"/>
        <v>0.016925307063947233</v>
      </c>
      <c r="E146" s="1">
        <f t="shared" si="34"/>
        <v>-0.00034371349555056146</v>
      </c>
      <c r="F146" s="1">
        <v>4000</v>
      </c>
      <c r="G146" s="1">
        <f t="shared" si="35"/>
        <v>0.7929</v>
      </c>
    </row>
    <row r="147" spans="1:7" ht="12.75">
      <c r="A147" s="1">
        <f t="shared" si="30"/>
        <v>1.1266250000000002</v>
      </c>
      <c r="B147" s="1">
        <f t="shared" si="31"/>
        <v>1.0125503393317792</v>
      </c>
      <c r="C147" s="1">
        <f t="shared" si="32"/>
        <v>0.32439824999999967</v>
      </c>
      <c r="D147" s="1">
        <f t="shared" si="33"/>
        <v>0.013852967058521706</v>
      </c>
      <c r="E147" s="1">
        <f t="shared" si="34"/>
        <v>-2.6957416345767415E-05</v>
      </c>
      <c r="F147" s="1">
        <v>4500</v>
      </c>
      <c r="G147" s="1">
        <f t="shared" si="35"/>
        <v>0.8591</v>
      </c>
    </row>
    <row r="148" spans="1:7" ht="12.75">
      <c r="A148" s="1">
        <f t="shared" si="30"/>
        <v>1.14575</v>
      </c>
      <c r="B148" s="1">
        <f t="shared" si="31"/>
        <v>1.0125503393317792</v>
      </c>
      <c r="C148" s="1">
        <f t="shared" si="32"/>
        <v>0.41236499999999887</v>
      </c>
      <c r="D148" s="1">
        <f t="shared" si="33"/>
        <v>0.010506841283415086</v>
      </c>
      <c r="E148" s="1">
        <f t="shared" si="34"/>
        <v>-1.2576041574902482E-06</v>
      </c>
      <c r="F148" s="1">
        <v>5000</v>
      </c>
      <c r="G148" s="1">
        <f t="shared" si="35"/>
        <v>0.9427</v>
      </c>
    </row>
    <row r="151" ht="12.75">
      <c r="A151" t="s">
        <v>31</v>
      </c>
    </row>
    <row r="153" spans="1:7" ht="12.75">
      <c r="A153" s="1" t="s">
        <v>14</v>
      </c>
      <c r="B153" s="1" t="s">
        <v>15</v>
      </c>
      <c r="C153" s="1" t="s">
        <v>16</v>
      </c>
      <c r="D153" s="1" t="s">
        <v>17</v>
      </c>
      <c r="E153" s="1" t="s">
        <v>18</v>
      </c>
      <c r="F153" s="1" t="s">
        <v>22</v>
      </c>
      <c r="G153" s="1" t="s">
        <v>21</v>
      </c>
    </row>
    <row r="154" spans="1:7" ht="12.75">
      <c r="A154" s="1">
        <f>(F154/1000)*((0.251*$E$47)-0.15)-(0.202*$E$47)+1.106</f>
        <v>0.9494800000000001</v>
      </c>
      <c r="B154" s="1">
        <f>1.4*EXP(-0.0054*$H$41)</f>
        <v>1.0125503393317792</v>
      </c>
      <c r="C154" s="1">
        <f>(($B$41*(F154/1000)^5)+($B$42*(F154/1000)^4)+($B$43*(F154/1000)^3)+($B$44*(F154/1000)^2)+($B$45*(F154/1000)))</f>
        <v>0.008265480959999998</v>
      </c>
      <c r="D154" s="1">
        <f>(0.154-(0.152*$E$47))*((F154/1000)^(3.18*$E$47-1))*EXP(-0.5*(F154/1000))-0.02</f>
        <v>-0.019119295356597232</v>
      </c>
      <c r="E154" s="1">
        <f>0.35*((0.6-$E$47)*EXP((-1.039*((F154/1000)-1.8)^2)))</f>
        <v>-0.0034756629647708743</v>
      </c>
      <c r="F154" s="1">
        <v>100</v>
      </c>
      <c r="G154" s="1">
        <f>ROUND(A154*((1/(1+($B$46*(F154/1000)*10^(1.785*$E$47)/($H$41+460)^3.825))+B154*C154)+D154+E154),4)</f>
        <v>0.9015</v>
      </c>
    </row>
    <row r="155" spans="1:7" ht="12.75">
      <c r="A155" s="1">
        <f aca="true" t="shared" si="36" ref="A155:A164">(F155/1000)*((0.251*$E$47)-0.15)-(0.202*$E$47)+1.106</f>
        <v>0.9698000000000001</v>
      </c>
      <c r="B155" s="1">
        <f aca="true" t="shared" si="37" ref="B155:B164">1.4*EXP(-0.0054*$H$41)</f>
        <v>1.0125503393317792</v>
      </c>
      <c r="C155" s="1">
        <f aca="true" t="shared" si="38" ref="C155:C164">(($B$41*(F155/1000)^5)+($B$42*(F155/1000)^4)+($B$43*(F155/1000)^3)+($B$44*(F155/1000)^2)+($B$45*(F155/1000)))</f>
        <v>0.008334749999999995</v>
      </c>
      <c r="D155" s="1">
        <f aca="true" t="shared" si="39" ref="D155:D164">(0.154-(0.152*$E$47))*((F155/1000)^(3.18*$E$47-1))*EXP(-0.5*(F155/1000))-0.02</f>
        <v>-0.01134671362951229</v>
      </c>
      <c r="E155" s="1">
        <f aca="true" t="shared" si="40" ref="E155:E164">0.35*((0.6-$E$47)*EXP((-1.039*((F155/1000)-1.8)^2)))</f>
        <v>-0.012092497779023426</v>
      </c>
      <c r="F155" s="1">
        <v>500</v>
      </c>
      <c r="G155" s="1">
        <f aca="true" t="shared" si="41" ref="G155:G164">ROUND(A155*((1/(1+($B$46*(F155/1000)*10^(1.785*$E$47)/($H$41+460)^3.825))+B155*C155)+D155+E155),4)</f>
        <v>0.8016</v>
      </c>
    </row>
    <row r="156" spans="1:7" ht="12.75">
      <c r="A156" s="1">
        <f t="shared" si="36"/>
        <v>0.9952000000000001</v>
      </c>
      <c r="B156" s="1">
        <f t="shared" si="37"/>
        <v>1.0125503393317792</v>
      </c>
      <c r="C156" s="1">
        <f t="shared" si="38"/>
        <v>-0.022695000000000007</v>
      </c>
      <c r="D156" s="1">
        <f t="shared" si="39"/>
        <v>-0.00034840662531067726</v>
      </c>
      <c r="E156" s="1">
        <f t="shared" si="40"/>
        <v>-0.03600058693414152</v>
      </c>
      <c r="F156" s="1">
        <v>1000</v>
      </c>
      <c r="G156" s="1">
        <f t="shared" si="41"/>
        <v>0.6639</v>
      </c>
    </row>
    <row r="157" spans="1:7" ht="12.75">
      <c r="A157" s="1">
        <f t="shared" si="36"/>
        <v>1.0206000000000002</v>
      </c>
      <c r="B157" s="1">
        <f t="shared" si="37"/>
        <v>1.0125503393317792</v>
      </c>
      <c r="C157" s="1">
        <f t="shared" si="38"/>
        <v>-0.04390987500000004</v>
      </c>
      <c r="D157" s="1">
        <f t="shared" si="39"/>
        <v>0.008622598115277682</v>
      </c>
      <c r="E157" s="1">
        <f t="shared" si="40"/>
        <v>-0.06375102370640934</v>
      </c>
      <c r="F157" s="1">
        <v>1500</v>
      </c>
      <c r="G157" s="1">
        <f t="shared" si="41"/>
        <v>0.5506</v>
      </c>
    </row>
    <row r="158" spans="1:7" ht="12.75">
      <c r="A158" s="1">
        <f t="shared" si="36"/>
        <v>1.046</v>
      </c>
      <c r="B158" s="1">
        <f t="shared" si="37"/>
        <v>1.0125503393317792</v>
      </c>
      <c r="C158" s="1">
        <f t="shared" si="38"/>
        <v>-0.0329880000000001</v>
      </c>
      <c r="D158" s="1">
        <f t="shared" si="39"/>
        <v>0.014756884572514378</v>
      </c>
      <c r="E158" s="1">
        <f t="shared" si="40"/>
        <v>-0.06715042432757025</v>
      </c>
      <c r="F158" s="1">
        <v>2000</v>
      </c>
      <c r="G158" s="1">
        <f t="shared" si="41"/>
        <v>0.5069</v>
      </c>
    </row>
    <row r="159" spans="1:7" ht="12.75">
      <c r="A159" s="1">
        <f t="shared" si="36"/>
        <v>1.0714000000000001</v>
      </c>
      <c r="B159" s="1">
        <f t="shared" si="37"/>
        <v>1.0125503393317792</v>
      </c>
      <c r="C159" s="1">
        <f t="shared" si="38"/>
        <v>0.012832499999999747</v>
      </c>
      <c r="D159" s="1">
        <f t="shared" si="39"/>
        <v>0.018202895562755377</v>
      </c>
      <c r="E159" s="1">
        <f t="shared" si="40"/>
        <v>-0.042072118044197776</v>
      </c>
      <c r="F159" s="1">
        <v>2500</v>
      </c>
      <c r="G159" s="1">
        <f t="shared" si="41"/>
        <v>0.5402</v>
      </c>
    </row>
    <row r="160" spans="1:7" ht="12.75">
      <c r="A160" s="1">
        <f t="shared" si="36"/>
        <v>1.0968</v>
      </c>
      <c r="B160" s="1">
        <f t="shared" si="37"/>
        <v>1.0125503393317792</v>
      </c>
      <c r="C160" s="1">
        <f t="shared" si="38"/>
        <v>0.08405099999999988</v>
      </c>
      <c r="D160" s="1">
        <f t="shared" si="39"/>
        <v>0.019425617544345904</v>
      </c>
      <c r="E160" s="1">
        <f t="shared" si="40"/>
        <v>-0.015679203901563164</v>
      </c>
      <c r="F160" s="1">
        <v>3000</v>
      </c>
      <c r="G160" s="1">
        <f t="shared" si="41"/>
        <v>0.6125</v>
      </c>
    </row>
    <row r="161" spans="1:7" ht="12.75">
      <c r="A161" s="1">
        <f t="shared" si="36"/>
        <v>1.1222</v>
      </c>
      <c r="B161" s="1">
        <f t="shared" si="37"/>
        <v>1.0125503393317792</v>
      </c>
      <c r="C161" s="1">
        <f t="shared" si="38"/>
        <v>0.16620187499999983</v>
      </c>
      <c r="D161" s="1">
        <f t="shared" si="39"/>
        <v>0.01895567440930118</v>
      </c>
      <c r="E161" s="1">
        <f t="shared" si="40"/>
        <v>-0.0034756629647708743</v>
      </c>
      <c r="F161" s="1">
        <v>3500</v>
      </c>
      <c r="G161" s="1">
        <f t="shared" si="41"/>
        <v>0.6903</v>
      </c>
    </row>
    <row r="162" spans="1:7" ht="12.75">
      <c r="A162" s="1">
        <f t="shared" si="36"/>
        <v>1.1476000000000002</v>
      </c>
      <c r="B162" s="1">
        <f t="shared" si="37"/>
        <v>1.0125503393317792</v>
      </c>
      <c r="C162" s="1">
        <f t="shared" si="38"/>
        <v>0.2471519999999992</v>
      </c>
      <c r="D162" s="1">
        <f t="shared" si="39"/>
        <v>0.017285216826761967</v>
      </c>
      <c r="E162" s="1">
        <f t="shared" si="40"/>
        <v>-0.000458284660734082</v>
      </c>
      <c r="F162" s="1">
        <v>4000</v>
      </c>
      <c r="G162" s="1">
        <f t="shared" si="41"/>
        <v>0.7644</v>
      </c>
    </row>
    <row r="163" spans="1:7" ht="12.75">
      <c r="A163" s="1">
        <f t="shared" si="36"/>
        <v>1.173</v>
      </c>
      <c r="B163" s="1">
        <f t="shared" si="37"/>
        <v>1.0125503393317792</v>
      </c>
      <c r="C163" s="1">
        <f t="shared" si="38"/>
        <v>0.32439824999999967</v>
      </c>
      <c r="D163" s="1">
        <f t="shared" si="39"/>
        <v>0.014829123654890548</v>
      </c>
      <c r="E163" s="1">
        <f t="shared" si="40"/>
        <v>-3.594322179435656E-05</v>
      </c>
      <c r="F163" s="1">
        <v>4500</v>
      </c>
      <c r="G163" s="1">
        <f t="shared" si="41"/>
        <v>0.838</v>
      </c>
    </row>
    <row r="164" spans="1:7" ht="12.75">
      <c r="A164" s="1">
        <f t="shared" si="36"/>
        <v>1.1984000000000001</v>
      </c>
      <c r="B164" s="1">
        <f t="shared" si="37"/>
        <v>1.0125503393317792</v>
      </c>
      <c r="C164" s="1">
        <f t="shared" si="38"/>
        <v>0.41236499999999887</v>
      </c>
      <c r="D164" s="1">
        <f t="shared" si="39"/>
        <v>0.011916737528252817</v>
      </c>
      <c r="E164" s="1">
        <f t="shared" si="40"/>
        <v>-1.6768055433203312E-06</v>
      </c>
      <c r="F164" s="1">
        <v>5000</v>
      </c>
      <c r="G164" s="1">
        <f t="shared" si="41"/>
        <v>0.9304</v>
      </c>
    </row>
  </sheetData>
  <sheetProtection/>
  <printOptions/>
  <pageMargins left="0.75" right="0.75" top="1" bottom="1" header="0.5" footer="0.5"/>
  <pageSetup horizontalDpi="300" verticalDpi="300" orientation="portrait" r:id="rId11"/>
  <drawing r:id="rId10"/>
  <legacyDrawing r:id="rId9"/>
  <oleObjects>
    <oleObject progId="Equation.DSMT4" shapeId="541559" r:id="rId1"/>
    <oleObject progId="Equation.DSMT4" shapeId="31045" r:id="rId2"/>
    <oleObject progId="Equation.DSMT4" shapeId="37433" r:id="rId3"/>
    <oleObject progId="Equation.DSMT4" shapeId="37668" r:id="rId4"/>
    <oleObject progId="Equation.DSMT4" shapeId="38228" r:id="rId5"/>
    <oleObject progId="Equation.DSMT4" shapeId="38445" r:id="rId6"/>
    <oleObject progId="Equation.DSMT4" shapeId="57063" r:id="rId7"/>
    <oleObject progId="Equation.DSMT4" shapeId="78461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23">
      <selection activeCell="M30" sqref="M30"/>
    </sheetView>
  </sheetViews>
  <sheetFormatPr defaultColWidth="9.140625" defaultRowHeight="12.75"/>
  <cols>
    <col min="3" max="3" width="10.57421875" style="0" customWidth="1"/>
    <col min="4" max="4" width="10.140625" style="0" customWidth="1"/>
    <col min="5" max="5" width="10.421875" style="0" customWidth="1"/>
    <col min="6" max="6" width="10.57421875" style="0" customWidth="1"/>
    <col min="7" max="7" width="10.8515625" style="0" customWidth="1"/>
  </cols>
  <sheetData>
    <row r="1" ht="12.75">
      <c r="A1" t="s">
        <v>43</v>
      </c>
    </row>
    <row r="10" spans="2:8" ht="12.75">
      <c r="B10" t="s">
        <v>37</v>
      </c>
      <c r="C10" t="s">
        <v>35</v>
      </c>
      <c r="D10" t="s">
        <v>38</v>
      </c>
      <c r="E10" t="s">
        <v>39</v>
      </c>
      <c r="F10" s="2" t="s">
        <v>40</v>
      </c>
      <c r="G10" t="s">
        <v>41</v>
      </c>
      <c r="H10" t="s">
        <v>42</v>
      </c>
    </row>
    <row r="11" spans="1:8" ht="12.75">
      <c r="A11" s="1" t="s">
        <v>22</v>
      </c>
      <c r="B11" s="1" t="s">
        <v>21</v>
      </c>
      <c r="C11" t="s">
        <v>36</v>
      </c>
      <c r="D11" t="s">
        <v>36</v>
      </c>
      <c r="E11" t="s">
        <v>36</v>
      </c>
      <c r="F11" t="s">
        <v>36</v>
      </c>
      <c r="G11" t="s">
        <v>36</v>
      </c>
      <c r="H11" t="s">
        <v>36</v>
      </c>
    </row>
    <row r="12" spans="1:8" ht="12.75">
      <c r="A12" s="1">
        <v>100</v>
      </c>
      <c r="B12" s="1">
        <v>1.009</v>
      </c>
      <c r="C12">
        <v>0.9817</v>
      </c>
      <c r="D12">
        <v>0.9646</v>
      </c>
      <c r="E12">
        <v>0.9488</v>
      </c>
      <c r="F12">
        <v>0.9333</v>
      </c>
      <c r="G12">
        <v>0.9177</v>
      </c>
      <c r="H12">
        <v>0.9015</v>
      </c>
    </row>
    <row r="13" spans="1:8" ht="12.75">
      <c r="A13" s="1">
        <v>500</v>
      </c>
      <c r="B13" s="1">
        <v>0.9757</v>
      </c>
      <c r="C13">
        <v>0.9503</v>
      </c>
      <c r="D13">
        <v>0.9241</v>
      </c>
      <c r="E13">
        <v>0.8966</v>
      </c>
      <c r="F13">
        <v>0.8673</v>
      </c>
      <c r="G13">
        <v>0.8357</v>
      </c>
      <c r="H13">
        <v>0.8016</v>
      </c>
    </row>
    <row r="14" spans="1:8" ht="12.75">
      <c r="A14" s="1">
        <v>1000</v>
      </c>
      <c r="B14" s="1">
        <v>0.9054</v>
      </c>
      <c r="C14">
        <v>0.8748</v>
      </c>
      <c r="D14">
        <v>0.8406</v>
      </c>
      <c r="E14">
        <v>0.8027</v>
      </c>
      <c r="F14">
        <v>0.7607</v>
      </c>
      <c r="G14">
        <v>0.7144</v>
      </c>
      <c r="H14">
        <v>0.6639</v>
      </c>
    </row>
    <row r="15" spans="1:8" ht="12.75">
      <c r="A15" s="1">
        <v>1500</v>
      </c>
      <c r="B15" s="1">
        <v>0.8452</v>
      </c>
      <c r="C15">
        <v>0.8093</v>
      </c>
      <c r="D15">
        <v>0.7684</v>
      </c>
      <c r="E15">
        <v>0.7221</v>
      </c>
      <c r="F15">
        <v>0.6703</v>
      </c>
      <c r="G15">
        <v>0.613</v>
      </c>
      <c r="H15">
        <v>0.5506</v>
      </c>
    </row>
    <row r="16" spans="1:8" ht="12.75">
      <c r="A16" s="1">
        <v>2000</v>
      </c>
      <c r="B16" s="1">
        <v>0.8063</v>
      </c>
      <c r="C16">
        <v>0.7716</v>
      </c>
      <c r="D16">
        <v>0.7309</v>
      </c>
      <c r="E16">
        <v>0.684</v>
      </c>
      <c r="F16">
        <v>0.6309</v>
      </c>
      <c r="G16">
        <v>0.5717</v>
      </c>
      <c r="H16">
        <v>0.5069</v>
      </c>
    </row>
    <row r="17" spans="1:8" ht="12.75">
      <c r="A17" s="1">
        <v>2500</v>
      </c>
      <c r="B17" s="1">
        <v>0.79</v>
      </c>
      <c r="C17">
        <v>0.7639</v>
      </c>
      <c r="D17">
        <v>0.7315</v>
      </c>
      <c r="E17">
        <v>0.6928</v>
      </c>
      <c r="F17">
        <v>0.6478</v>
      </c>
      <c r="G17">
        <v>0.5968</v>
      </c>
      <c r="H17">
        <v>0.5402</v>
      </c>
    </row>
    <row r="18" spans="1:8" ht="12.75">
      <c r="A18" s="1">
        <v>3000</v>
      </c>
      <c r="B18" s="1">
        <v>0.7997</v>
      </c>
      <c r="C18">
        <v>0.7834</v>
      </c>
      <c r="D18">
        <v>0.761</v>
      </c>
      <c r="E18">
        <v>0.7324</v>
      </c>
      <c r="F18">
        <v>0.6978</v>
      </c>
      <c r="G18">
        <v>0.6577</v>
      </c>
      <c r="H18">
        <v>0.6125</v>
      </c>
    </row>
    <row r="19" spans="1:8" ht="12.75">
      <c r="A19" s="1">
        <v>3500</v>
      </c>
      <c r="B19" s="1">
        <v>0.8282</v>
      </c>
      <c r="C19">
        <v>0.8196</v>
      </c>
      <c r="D19">
        <v>0.8048</v>
      </c>
      <c r="E19">
        <v>0.7841</v>
      </c>
      <c r="F19">
        <v>0.7579</v>
      </c>
      <c r="G19">
        <v>0.7264</v>
      </c>
      <c r="H19">
        <v>0.6903</v>
      </c>
    </row>
    <row r="20" spans="1:8" ht="12.75">
      <c r="A20" s="1">
        <v>4000</v>
      </c>
      <c r="B20" s="1">
        <v>0.8611</v>
      </c>
      <c r="C20">
        <v>0.859</v>
      </c>
      <c r="D20">
        <v>0.8508</v>
      </c>
      <c r="E20">
        <v>0.8367</v>
      </c>
      <c r="F20">
        <v>0.8172</v>
      </c>
      <c r="G20">
        <v>0.7929</v>
      </c>
      <c r="H20">
        <v>0.7644</v>
      </c>
    </row>
    <row r="21" spans="1:8" ht="12.75">
      <c r="A21" s="1">
        <v>4500</v>
      </c>
      <c r="B21" s="1">
        <v>0.8929</v>
      </c>
      <c r="C21">
        <v>0.8977</v>
      </c>
      <c r="D21">
        <v>0.8962</v>
      </c>
      <c r="E21">
        <v>0.8888</v>
      </c>
      <c r="F21">
        <v>0.8762</v>
      </c>
      <c r="G21">
        <v>0.8591</v>
      </c>
      <c r="H21">
        <v>0.838</v>
      </c>
    </row>
    <row r="22" spans="1:8" ht="12.75">
      <c r="A22" s="1">
        <v>5000</v>
      </c>
      <c r="B22" s="1">
        <v>0.9353</v>
      </c>
      <c r="C22">
        <v>0.9485</v>
      </c>
      <c r="D22">
        <v>0.9551</v>
      </c>
      <c r="E22">
        <v>0.9559</v>
      </c>
      <c r="F22">
        <v>0.9515</v>
      </c>
      <c r="G22">
        <v>0.9427</v>
      </c>
      <c r="H22">
        <v>0.9304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Reed Elsevier</cp:lastModifiedBy>
  <cp:lastPrinted>2004-07-28T00:21:51Z</cp:lastPrinted>
  <dcterms:created xsi:type="dcterms:W3CDTF">2004-05-28T01:54:14Z</dcterms:created>
  <dcterms:modified xsi:type="dcterms:W3CDTF">2012-09-11T11:15:00Z</dcterms:modified>
  <cp:category/>
  <cp:version/>
  <cp:contentType/>
  <cp:contentStatus/>
</cp:coreProperties>
</file>