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7935" activeTab="2"/>
  </bookViews>
  <sheets>
    <sheet name="Heats-of-Formation" sheetId="1" r:id="rId1"/>
    <sheet name="Heats-of-Reaction-Org" sheetId="2" r:id="rId2"/>
    <sheet name="Heats-of-reaction-Inorg." sheetId="3" r:id="rId3"/>
  </sheets>
  <definedNames/>
  <calcPr fullCalcOnLoad="1"/>
</workbook>
</file>

<file path=xl/sharedStrings.xml><?xml version="1.0" encoding="utf-8"?>
<sst xmlns="http://schemas.openxmlformats.org/spreadsheetml/2006/main" count="91" uniqueCount="57">
  <si>
    <t xml:space="preserve">Heats of formation, </t>
  </si>
  <si>
    <t>for  individual chemical involved in chemical reactions</t>
  </si>
  <si>
    <t>and associated heating and cooling</t>
  </si>
  <si>
    <t xml:space="preserve">are important to find the heat of reaction, </t>
  </si>
  <si>
    <t xml:space="preserve">requirements.  If </t>
  </si>
  <si>
    <t>, then the chemical reaction is exothermic and will require</t>
  </si>
  <si>
    <t xml:space="preserve">cooling to maintain the reaction temperature..  If </t>
  </si>
  <si>
    <t>and heating is therefore required to maintain the reaction temperature.</t>
  </si>
  <si>
    <t xml:space="preserve">, the reaction is endothermic </t>
  </si>
  <si>
    <t xml:space="preserve">Since the effects of a reaction maybe determined from the enthalpy of formation for </t>
  </si>
  <si>
    <t>individual compounds, the following gives the correlation for the heat of formation.</t>
  </si>
  <si>
    <t>Correlation for enthalpy of formation is expressed by:</t>
  </si>
  <si>
    <t>where</t>
  </si>
  <si>
    <t>enthalpy of formation of ideal gas, kJoule/mol</t>
  </si>
  <si>
    <t>A,B , and C=</t>
  </si>
  <si>
    <t>regression coefficient for chemical compound</t>
  </si>
  <si>
    <t>T=</t>
  </si>
  <si>
    <t>temperature, K</t>
  </si>
  <si>
    <t>A</t>
  </si>
  <si>
    <t>B</t>
  </si>
  <si>
    <t>C</t>
  </si>
  <si>
    <t>Tmin, K</t>
  </si>
  <si>
    <t>Tmax, K</t>
  </si>
  <si>
    <t>Temp. oC</t>
  </si>
  <si>
    <t>Temp, K</t>
  </si>
  <si>
    <t>Calculation of the heat of the reaction by A.K. Coker</t>
  </si>
  <si>
    <t>to 1,3, butadiene (C4H6) at a reaction temperature of 900K</t>
  </si>
  <si>
    <t>The reaction is:</t>
  </si>
  <si>
    <t xml:space="preserve">From thermodynamics, the heat of reaction </t>
  </si>
  <si>
    <t>is expressed by:</t>
  </si>
  <si>
    <r>
      <t>Regression coefficients of Propyl Alcohol (C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7</t>
    </r>
    <r>
      <rPr>
        <sz val="10"/>
        <rFont val="Arial"/>
        <family val="0"/>
      </rPr>
      <t>OH)</t>
    </r>
  </si>
  <si>
    <r>
      <t>Regression coefficients of  1,3 butadiene (C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>)</t>
    </r>
  </si>
  <si>
    <t>T,  K</t>
  </si>
  <si>
    <t>T, K</t>
  </si>
  <si>
    <r>
      <t>Regression coefficients of  1 butene (C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8</t>
    </r>
    <r>
      <rPr>
        <sz val="10"/>
        <rFont val="Arial"/>
        <family val="0"/>
      </rPr>
      <t>)</t>
    </r>
  </si>
  <si>
    <r>
      <t>Enthalpy of formation of Hydrogen 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 at 298K</t>
    </r>
  </si>
  <si>
    <t>kJoule/mol</t>
  </si>
  <si>
    <t xml:space="preserve">Since </t>
  </si>
  <si>
    <t>to maintain the reaction temperature.</t>
  </si>
  <si>
    <t xml:space="preserve">the reaction is endothermic and would therefore require heating </t>
  </si>
  <si>
    <r>
      <t>Regression coefficients of methane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</si>
  <si>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The standard enthalpy of formation of a</t>
  </si>
  <si>
    <t>compound is defined as the enthalpy change</t>
  </si>
  <si>
    <t>when one mol of the compound is formed from its constituent elements in the standard change</t>
  </si>
  <si>
    <t>The enthalpy of formation of the elements is taken as zero.  The standard heat of  any reaction</t>
  </si>
  <si>
    <t>can be calculated from the heats of formation</t>
  </si>
  <si>
    <t>of the products and reactants; if</t>
  </si>
  <si>
    <t>theses are available or can be estimated.  Conversely, the heats of formation of a compound can</t>
  </si>
  <si>
    <t xml:space="preserve">be calculated from the heats of reactions; for use in calculating the standard heat of reaction for </t>
  </si>
  <si>
    <t>other reactions.</t>
  </si>
  <si>
    <t xml:space="preserve">Calculate the standard heat of the following reaction </t>
  </si>
  <si>
    <t>where the standard enthalpies of formation are:</t>
  </si>
  <si>
    <t>kJ/mol</t>
  </si>
  <si>
    <t>Number of moles:</t>
  </si>
  <si>
    <t>the reaction is exothermic and would therefore require cooling</t>
  </si>
  <si>
    <r>
      <t>Calculate the heat of the reaction for the dehydrogenation of 1-butene (C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8</t>
    </r>
    <r>
      <rPr>
        <sz val="10"/>
        <rFont val="Arial"/>
        <family val="0"/>
      </rPr>
      <t xml:space="preserve">) </t>
    </r>
  </si>
  <si>
    <t>Enthalpy of Formation by A.K. Coker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</si>
</sst>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0.1"/>
      <color indexed="8"/>
      <name val="Times New Roman"/>
      <family val="0"/>
    </font>
    <font>
      <sz val="11.5"/>
      <color indexed="8"/>
      <name val="Times New Roman"/>
      <family val="0"/>
    </font>
    <font>
      <vertAlign val="subscript"/>
      <sz val="11.5"/>
      <color indexed="8"/>
      <name val="Times New Roman"/>
      <family val="0"/>
    </font>
    <font>
      <sz val="10.5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Enthalpy of Formation of Propyl Alcohol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44"/>
          <c:w val="0.73125"/>
          <c:h val="0.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'Heats-of-Formation'!$G$31:$G$46</c:f>
              <c:numCache/>
            </c:numRef>
          </c:xVal>
          <c:yVal>
            <c:numRef>
              <c:f>'Heats-of-Formation'!$H$31:$H$46</c:f>
              <c:numCache/>
            </c:numRef>
          </c:yVal>
          <c:smooth val="1"/>
        </c:ser>
        <c:axId val="50639391"/>
        <c:axId val="53101336"/>
      </c:scatterChart>
      <c:valAx>
        <c:axId val="50639391"/>
        <c:scaling>
          <c:orientation val="minMax"/>
          <c:max val="10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Temperature, 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01336"/>
        <c:crosses val="autoZero"/>
        <c:crossBetween val="midCat"/>
        <c:dispUnits/>
      </c:valAx>
      <c:valAx>
        <c:axId val="53101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Enthalpy of Formation, kJoule/mol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93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865"/>
          <c:w val="0.163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Enthalpy of Formation of Methane (CH</a:t>
            </a:r>
            <a:r>
              <a:rPr lang="en-US" cap="none" sz="1150" b="0" i="0" u="none" baseline="-25000">
                <a:solidFill>
                  <a:srgbClr val="000000"/>
                </a:solidFill>
              </a:rPr>
              <a:t>4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5025"/>
          <c:w val="0.74175"/>
          <c:h val="0.74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'Heats-of-Formation'!$G$77:$G$92</c:f>
              <c:numCache/>
            </c:numRef>
          </c:xVal>
          <c:yVal>
            <c:numRef>
              <c:f>'Heats-of-Formation'!$H$77:$H$92</c:f>
              <c:numCache/>
            </c:numRef>
          </c:yVal>
          <c:smooth val="1"/>
        </c:ser>
        <c:axId val="8149977"/>
        <c:axId val="6240930"/>
      </c:scatterChart>
      <c:valAx>
        <c:axId val="8149977"/>
        <c:scaling>
          <c:orientation val="minMax"/>
          <c:max val="10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Temperature, K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0930"/>
        <c:crosses val="autoZero"/>
        <c:crossBetween val="midCat"/>
        <c:dispUnits/>
      </c:valAx>
      <c:valAx>
        <c:axId val="6240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Heat of Formation, kJoule/mol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499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25"/>
          <c:y val="0.489"/>
          <c:w val="0.156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1.emf" /><Relationship Id="rId10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8.emf" /><Relationship Id="rId8" Type="http://schemas.openxmlformats.org/officeDocument/2006/relationships/image" Target="../media/image8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5.emf" /><Relationship Id="rId5" Type="http://schemas.openxmlformats.org/officeDocument/2006/relationships/image" Target="../media/image10.emf" /><Relationship Id="rId6" Type="http://schemas.openxmlformats.org/officeDocument/2006/relationships/image" Target="../media/image18.emf" /><Relationship Id="rId7" Type="http://schemas.openxmlformats.org/officeDocument/2006/relationships/image" Target="../media/image14.emf" /><Relationship Id="rId8" Type="http://schemas.openxmlformats.org/officeDocument/2006/relationships/image" Target="../media/image15.emf" /><Relationship Id="rId9" Type="http://schemas.openxmlformats.org/officeDocument/2006/relationships/image" Target="../media/image16.emf" /><Relationship Id="rId10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49</xdr:row>
      <xdr:rowOff>66675</xdr:rowOff>
    </xdr:from>
    <xdr:to>
      <xdr:col>7</xdr:col>
      <xdr:colOff>371475</xdr:colOff>
      <xdr:row>71</xdr:row>
      <xdr:rowOff>95250</xdr:rowOff>
    </xdr:to>
    <xdr:graphicFrame>
      <xdr:nvGraphicFramePr>
        <xdr:cNvPr id="1" name="Chart 8"/>
        <xdr:cNvGraphicFramePr/>
      </xdr:nvGraphicFramePr>
      <xdr:xfrm>
        <a:off x="57150" y="8039100"/>
        <a:ext cx="49339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94</xdr:row>
      <xdr:rowOff>95250</xdr:rowOff>
    </xdr:from>
    <xdr:to>
      <xdr:col>8</xdr:col>
      <xdr:colOff>266700</xdr:colOff>
      <xdr:row>116</xdr:row>
      <xdr:rowOff>104775</xdr:rowOff>
    </xdr:to>
    <xdr:graphicFrame>
      <xdr:nvGraphicFramePr>
        <xdr:cNvPr id="2" name="Chart 10"/>
        <xdr:cNvGraphicFramePr/>
      </xdr:nvGraphicFramePr>
      <xdr:xfrm>
        <a:off x="352425" y="15392400"/>
        <a:ext cx="51435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2.v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vmlDrawing" Target="../drawings/vmlDrawing3.vm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47">
      <selection activeCell="B2" sqref="B2"/>
    </sheetView>
  </sheetViews>
  <sheetFormatPr defaultColWidth="9.140625" defaultRowHeight="12.75"/>
  <cols>
    <col min="1" max="1" width="11.57421875" style="0" customWidth="1"/>
    <col min="3" max="3" width="12.00390625" style="0" bestFit="1" customWidth="1"/>
  </cols>
  <sheetData>
    <row r="1" ht="12.75">
      <c r="A1" t="s">
        <v>56</v>
      </c>
    </row>
    <row r="3" spans="1:5" ht="12.75">
      <c r="A3" t="s">
        <v>41</v>
      </c>
      <c r="E3" t="s">
        <v>42</v>
      </c>
    </row>
    <row r="4" ht="12.75">
      <c r="A4" t="s">
        <v>43</v>
      </c>
    </row>
    <row r="5" ht="12.75">
      <c r="A5" t="s">
        <v>44</v>
      </c>
    </row>
    <row r="6" spans="1:6" ht="12.75">
      <c r="A6" t="s">
        <v>45</v>
      </c>
      <c r="F6" t="s">
        <v>46</v>
      </c>
    </row>
    <row r="7" ht="12.75">
      <c r="A7" t="s">
        <v>47</v>
      </c>
    </row>
    <row r="8" ht="12.75">
      <c r="A8" t="s">
        <v>48</v>
      </c>
    </row>
    <row r="9" ht="12.75">
      <c r="A9" t="s">
        <v>49</v>
      </c>
    </row>
    <row r="10" spans="1:4" ht="12.75">
      <c r="A10" t="s">
        <v>0</v>
      </c>
      <c r="D10" t="s">
        <v>1</v>
      </c>
    </row>
    <row r="11" spans="1:6" ht="12.75">
      <c r="A11" t="s">
        <v>3</v>
      </c>
      <c r="F11" t="s">
        <v>2</v>
      </c>
    </row>
    <row r="12" spans="1:4" ht="12.75">
      <c r="A12" t="s">
        <v>4</v>
      </c>
      <c r="D12" t="s">
        <v>5</v>
      </c>
    </row>
    <row r="13" spans="1:7" ht="12.75">
      <c r="A13" t="s">
        <v>6</v>
      </c>
      <c r="G13" t="s">
        <v>8</v>
      </c>
    </row>
    <row r="14" ht="12.75">
      <c r="A14" t="s">
        <v>7</v>
      </c>
    </row>
    <row r="15" ht="12.75">
      <c r="A15" t="s">
        <v>9</v>
      </c>
    </row>
    <row r="16" ht="12.75">
      <c r="A16" t="s">
        <v>10</v>
      </c>
    </row>
    <row r="18" ht="12.75">
      <c r="A18" t="s">
        <v>11</v>
      </c>
    </row>
    <row r="23" ht="12.75">
      <c r="A23" t="s">
        <v>12</v>
      </c>
    </row>
    <row r="25" ht="12.75">
      <c r="B25" t="s">
        <v>13</v>
      </c>
    </row>
    <row r="26" spans="1:2" ht="12.75">
      <c r="A26" t="s">
        <v>14</v>
      </c>
      <c r="B26" t="s">
        <v>15</v>
      </c>
    </row>
    <row r="27" spans="1:2" ht="12.75">
      <c r="A27" t="s">
        <v>16</v>
      </c>
      <c r="B27" t="s">
        <v>17</v>
      </c>
    </row>
    <row r="29" ht="15.75">
      <c r="A29" t="s">
        <v>30</v>
      </c>
    </row>
    <row r="30" spans="1:7" ht="12.75">
      <c r="A30" t="s">
        <v>18</v>
      </c>
      <c r="B30" t="s">
        <v>19</v>
      </c>
      <c r="C30" t="s">
        <v>20</v>
      </c>
      <c r="D30" t="s">
        <v>21</v>
      </c>
      <c r="E30" t="s">
        <v>22</v>
      </c>
      <c r="F30" t="s">
        <v>23</v>
      </c>
      <c r="G30" t="s">
        <v>24</v>
      </c>
    </row>
    <row r="31" spans="1:8" ht="12.75">
      <c r="A31">
        <v>-233.953</v>
      </c>
      <c r="B31">
        <f>-9.2123*10^-2</f>
        <v>-0.09212300000000001</v>
      </c>
      <c r="C31">
        <f>4.2848*10^-5</f>
        <v>4.2848E-05</v>
      </c>
      <c r="D31">
        <v>298</v>
      </c>
      <c r="E31">
        <v>1000</v>
      </c>
      <c r="F31">
        <v>24.85</v>
      </c>
      <c r="G31">
        <f>F31+273.15</f>
        <v>298</v>
      </c>
      <c r="H31">
        <f aca="true" t="shared" si="0" ref="H31:H46">ROUND(($A$31+($B$31*G31)+($C$31*G31^2)),2)</f>
        <v>-257.6</v>
      </c>
    </row>
    <row r="32" spans="6:8" ht="12.75">
      <c r="F32">
        <v>50</v>
      </c>
      <c r="G32">
        <f aca="true" t="shared" si="1" ref="G32:G46">F32+273.15</f>
        <v>323.15</v>
      </c>
      <c r="H32">
        <f t="shared" si="0"/>
        <v>-259.25</v>
      </c>
    </row>
    <row r="33" spans="6:8" ht="12.75">
      <c r="F33">
        <v>100</v>
      </c>
      <c r="G33">
        <f t="shared" si="1"/>
        <v>373.15</v>
      </c>
      <c r="H33">
        <f t="shared" si="0"/>
        <v>-262.36</v>
      </c>
    </row>
    <row r="34" spans="6:8" ht="12.75">
      <c r="F34">
        <v>150</v>
      </c>
      <c r="G34">
        <f t="shared" si="1"/>
        <v>423.15</v>
      </c>
      <c r="H34">
        <f t="shared" si="0"/>
        <v>-265.26</v>
      </c>
    </row>
    <row r="35" spans="6:8" ht="12.75">
      <c r="F35">
        <v>200</v>
      </c>
      <c r="G35">
        <f t="shared" si="1"/>
        <v>473.15</v>
      </c>
      <c r="H35">
        <f t="shared" si="0"/>
        <v>-267.95</v>
      </c>
    </row>
    <row r="36" spans="6:8" ht="12.75">
      <c r="F36">
        <v>250</v>
      </c>
      <c r="G36">
        <f t="shared" si="1"/>
        <v>523.15</v>
      </c>
      <c r="H36">
        <f t="shared" si="0"/>
        <v>-270.42</v>
      </c>
    </row>
    <row r="37" spans="6:8" ht="12.75">
      <c r="F37">
        <v>300</v>
      </c>
      <c r="G37">
        <f t="shared" si="1"/>
        <v>573.15</v>
      </c>
      <c r="H37">
        <f t="shared" si="0"/>
        <v>-272.68</v>
      </c>
    </row>
    <row r="38" spans="6:8" ht="12.75">
      <c r="F38">
        <v>350</v>
      </c>
      <c r="G38">
        <f t="shared" si="1"/>
        <v>623.15</v>
      </c>
      <c r="H38">
        <f t="shared" si="0"/>
        <v>-274.72</v>
      </c>
    </row>
    <row r="39" spans="6:8" ht="12.75">
      <c r="F39">
        <v>400</v>
      </c>
      <c r="G39">
        <f t="shared" si="1"/>
        <v>673.15</v>
      </c>
      <c r="H39">
        <f t="shared" si="0"/>
        <v>-276.55</v>
      </c>
    </row>
    <row r="40" spans="6:8" ht="12.75">
      <c r="F40">
        <v>450</v>
      </c>
      <c r="G40">
        <f t="shared" si="1"/>
        <v>723.15</v>
      </c>
      <c r="H40">
        <f t="shared" si="0"/>
        <v>-278.16</v>
      </c>
    </row>
    <row r="41" spans="6:8" ht="12.75">
      <c r="F41">
        <v>500</v>
      </c>
      <c r="G41">
        <f t="shared" si="1"/>
        <v>773.15</v>
      </c>
      <c r="H41">
        <f t="shared" si="0"/>
        <v>-279.57</v>
      </c>
    </row>
    <row r="42" spans="6:8" ht="12.75">
      <c r="F42">
        <v>550</v>
      </c>
      <c r="G42">
        <f t="shared" si="1"/>
        <v>823.15</v>
      </c>
      <c r="H42">
        <f t="shared" si="0"/>
        <v>-280.75</v>
      </c>
    </row>
    <row r="43" spans="6:8" ht="12.75">
      <c r="F43">
        <v>600</v>
      </c>
      <c r="G43">
        <f t="shared" si="1"/>
        <v>873.15</v>
      </c>
      <c r="H43">
        <f t="shared" si="0"/>
        <v>-281.72</v>
      </c>
    </row>
    <row r="44" spans="6:8" ht="12.75">
      <c r="F44">
        <v>650</v>
      </c>
      <c r="G44">
        <f t="shared" si="1"/>
        <v>923.15</v>
      </c>
      <c r="H44">
        <f t="shared" si="0"/>
        <v>-282.48</v>
      </c>
    </row>
    <row r="45" spans="6:8" ht="12.75">
      <c r="F45">
        <v>700</v>
      </c>
      <c r="G45">
        <f t="shared" si="1"/>
        <v>973.15</v>
      </c>
      <c r="H45">
        <f t="shared" si="0"/>
        <v>-283.02</v>
      </c>
    </row>
    <row r="46" spans="6:8" ht="12.75">
      <c r="F46">
        <v>725</v>
      </c>
      <c r="G46">
        <f t="shared" si="1"/>
        <v>998.15</v>
      </c>
      <c r="H46">
        <f t="shared" si="0"/>
        <v>-283.22</v>
      </c>
    </row>
    <row r="48" spans="7:8" ht="12.75">
      <c r="G48">
        <v>500</v>
      </c>
      <c r="H48">
        <f>ROUND(($A$31+($B$31*G48)+($C$31*G48^2)),2)</f>
        <v>-269.3</v>
      </c>
    </row>
    <row r="75" ht="15.75">
      <c r="A75" t="s">
        <v>40</v>
      </c>
    </row>
    <row r="76" spans="1:7" ht="12.75">
      <c r="A76" t="s">
        <v>18</v>
      </c>
      <c r="B76" t="s">
        <v>19</v>
      </c>
      <c r="C76" t="s">
        <v>20</v>
      </c>
      <c r="D76" t="s">
        <v>21</v>
      </c>
      <c r="E76" t="s">
        <v>22</v>
      </c>
      <c r="F76" t="s">
        <v>23</v>
      </c>
      <c r="G76" t="s">
        <v>24</v>
      </c>
    </row>
    <row r="77" spans="1:8" ht="12.75">
      <c r="A77">
        <v>-63.425</v>
      </c>
      <c r="B77">
        <f>-4.3355*10^-1</f>
        <v>-0.43355</v>
      </c>
      <c r="C77">
        <f>1.722*10^-5</f>
        <v>1.722E-05</v>
      </c>
      <c r="D77">
        <v>298</v>
      </c>
      <c r="E77">
        <v>1000</v>
      </c>
      <c r="F77">
        <v>24.85</v>
      </c>
      <c r="G77">
        <f>F77+273.15</f>
        <v>298</v>
      </c>
      <c r="H77">
        <f aca="true" t="shared" si="2" ref="H77:H92">ROUND(($A$77+($B$77*G77)+($C$77*G77^2)),2)</f>
        <v>-191.09</v>
      </c>
    </row>
    <row r="78" spans="6:8" ht="12.75">
      <c r="F78">
        <v>50</v>
      </c>
      <c r="G78">
        <f aca="true" t="shared" si="3" ref="G78:G92">F78+273.15</f>
        <v>323.15</v>
      </c>
      <c r="H78">
        <f t="shared" si="2"/>
        <v>-201.73</v>
      </c>
    </row>
    <row r="79" spans="6:8" ht="12.75">
      <c r="F79">
        <v>100</v>
      </c>
      <c r="G79">
        <f t="shared" si="3"/>
        <v>373.15</v>
      </c>
      <c r="H79">
        <f t="shared" si="2"/>
        <v>-222.81</v>
      </c>
    </row>
    <row r="80" spans="6:8" ht="12.75">
      <c r="F80">
        <v>150</v>
      </c>
      <c r="G80">
        <f t="shared" si="3"/>
        <v>423.15</v>
      </c>
      <c r="H80">
        <f t="shared" si="2"/>
        <v>-243.8</v>
      </c>
    </row>
    <row r="81" spans="6:8" ht="12.75">
      <c r="F81">
        <v>200</v>
      </c>
      <c r="G81">
        <f t="shared" si="3"/>
        <v>473.15</v>
      </c>
      <c r="H81">
        <f t="shared" si="2"/>
        <v>-264.7</v>
      </c>
    </row>
    <row r="82" spans="6:8" ht="12.75">
      <c r="F82">
        <v>250</v>
      </c>
      <c r="G82">
        <f t="shared" si="3"/>
        <v>523.15</v>
      </c>
      <c r="H82">
        <f t="shared" si="2"/>
        <v>-285.52</v>
      </c>
    </row>
    <row r="83" spans="6:8" ht="12.75">
      <c r="F83">
        <v>300</v>
      </c>
      <c r="G83">
        <f t="shared" si="3"/>
        <v>573.15</v>
      </c>
      <c r="H83">
        <f t="shared" si="2"/>
        <v>-306.26</v>
      </c>
    </row>
    <row r="84" spans="6:8" ht="12.75">
      <c r="F84">
        <v>350</v>
      </c>
      <c r="G84">
        <f t="shared" si="3"/>
        <v>623.15</v>
      </c>
      <c r="H84">
        <f t="shared" si="2"/>
        <v>-326.9</v>
      </c>
    </row>
    <row r="85" spans="6:8" ht="12.75">
      <c r="F85">
        <v>400</v>
      </c>
      <c r="G85">
        <f t="shared" si="3"/>
        <v>673.15</v>
      </c>
      <c r="H85">
        <f t="shared" si="2"/>
        <v>-347.47</v>
      </c>
    </row>
    <row r="86" spans="6:8" ht="12.75">
      <c r="F86">
        <v>450</v>
      </c>
      <c r="G86">
        <f t="shared" si="3"/>
        <v>723.15</v>
      </c>
      <c r="H86">
        <f t="shared" si="2"/>
        <v>-367.94</v>
      </c>
    </row>
    <row r="87" spans="6:8" ht="12.75">
      <c r="F87">
        <v>500</v>
      </c>
      <c r="G87">
        <f t="shared" si="3"/>
        <v>773.15</v>
      </c>
      <c r="H87">
        <f t="shared" si="2"/>
        <v>-388.33</v>
      </c>
    </row>
    <row r="88" spans="6:8" ht="12.75">
      <c r="F88">
        <v>550</v>
      </c>
      <c r="G88">
        <f t="shared" si="3"/>
        <v>823.15</v>
      </c>
      <c r="H88">
        <f t="shared" si="2"/>
        <v>-408.63</v>
      </c>
    </row>
    <row r="89" spans="6:8" ht="12.75">
      <c r="F89">
        <v>600</v>
      </c>
      <c r="G89">
        <f t="shared" si="3"/>
        <v>873.15</v>
      </c>
      <c r="H89">
        <f t="shared" si="2"/>
        <v>-428.85</v>
      </c>
    </row>
    <row r="90" spans="6:8" ht="12.75">
      <c r="F90">
        <v>650</v>
      </c>
      <c r="G90">
        <f t="shared" si="3"/>
        <v>923.15</v>
      </c>
      <c r="H90">
        <f t="shared" si="2"/>
        <v>-448.98</v>
      </c>
    </row>
    <row r="91" spans="6:8" ht="12.75">
      <c r="F91">
        <v>700</v>
      </c>
      <c r="G91">
        <f t="shared" si="3"/>
        <v>973.15</v>
      </c>
      <c r="H91">
        <f t="shared" si="2"/>
        <v>-469.03</v>
      </c>
    </row>
    <row r="92" spans="6:8" ht="12.75">
      <c r="F92">
        <v>725</v>
      </c>
      <c r="G92">
        <f t="shared" si="3"/>
        <v>998.15</v>
      </c>
      <c r="H92">
        <f t="shared" si="2"/>
        <v>-479.02</v>
      </c>
    </row>
    <row r="94" spans="7:8" ht="12.75">
      <c r="G94">
        <v>500</v>
      </c>
      <c r="H94">
        <f>ROUND(($A$77+($B$77*G94)+($C$77*G94^2)),2)</f>
        <v>-275.9</v>
      </c>
    </row>
  </sheetData>
  <sheetProtection/>
  <printOptions/>
  <pageMargins left="0.75" right="0.75" top="1" bottom="1" header="0.5" footer="0.5"/>
  <pageSetup horizontalDpi="600" verticalDpi="600" orientation="portrait" paperSize="9" r:id="rId13"/>
  <drawing r:id="rId12"/>
  <legacyDrawing r:id="rId11"/>
  <oleObjects>
    <oleObject progId="Equation.DSMT4" shapeId="252148" r:id="rId1"/>
    <oleObject progId="Equation.DSMT4" shapeId="256853" r:id="rId2"/>
    <oleObject progId="Equation.DSMT4" shapeId="17657" r:id="rId3"/>
    <oleObject progId="Equation.DSMT4" shapeId="23332" r:id="rId4"/>
    <oleObject progId="Equation.DSMT4" shapeId="52271" r:id="rId5"/>
    <oleObject progId="Equation.DSMT4" shapeId="55954" r:id="rId6"/>
    <oleObject progId="Equation.DSMT4" shapeId="119965" r:id="rId7"/>
    <oleObject progId="Equation.DSMT4" shapeId="888092" r:id="rId8"/>
    <oleObject progId="Equation.DSMT4" shapeId="398282" r:id="rId9"/>
    <oleObject progId="Equation.DSMT4" shapeId="411526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6">
      <selection activeCell="C2" sqref="C2"/>
    </sheetView>
  </sheetViews>
  <sheetFormatPr defaultColWidth="9.140625" defaultRowHeight="12.75"/>
  <cols>
    <col min="3" max="3" width="12.00390625" style="0" bestFit="1" customWidth="1"/>
  </cols>
  <sheetData>
    <row r="1" ht="12.75">
      <c r="A1" t="s">
        <v>25</v>
      </c>
    </row>
    <row r="3" ht="15.75">
      <c r="A3" t="s">
        <v>55</v>
      </c>
    </row>
    <row r="4" ht="12.75">
      <c r="A4" t="s">
        <v>26</v>
      </c>
    </row>
    <row r="6" ht="12.75">
      <c r="A6" t="s">
        <v>27</v>
      </c>
    </row>
    <row r="10" spans="1:6" ht="12.75">
      <c r="A10" t="s">
        <v>28</v>
      </c>
      <c r="F10" t="s">
        <v>29</v>
      </c>
    </row>
    <row r="15" ht="12.75">
      <c r="A15" t="s">
        <v>11</v>
      </c>
    </row>
    <row r="20" ht="12.75">
      <c r="A20" t="s">
        <v>12</v>
      </c>
    </row>
    <row r="22" ht="12.75">
      <c r="B22" t="s">
        <v>13</v>
      </c>
    </row>
    <row r="23" spans="1:2" ht="12.75">
      <c r="A23" t="s">
        <v>14</v>
      </c>
      <c r="B23" t="s">
        <v>15</v>
      </c>
    </row>
    <row r="24" spans="1:2" ht="12.75">
      <c r="A24" t="s">
        <v>16</v>
      </c>
      <c r="B24" t="s">
        <v>17</v>
      </c>
    </row>
    <row r="26" ht="15.75">
      <c r="A26" t="s">
        <v>31</v>
      </c>
    </row>
    <row r="27" spans="1:4" ht="12.75">
      <c r="A27" t="s">
        <v>18</v>
      </c>
      <c r="B27" t="s">
        <v>19</v>
      </c>
      <c r="C27" t="s">
        <v>20</v>
      </c>
      <c r="D27" t="s">
        <v>32</v>
      </c>
    </row>
    <row r="28" spans="1:4" ht="12.75">
      <c r="A28">
        <v>123.286</v>
      </c>
      <c r="B28">
        <f>-5.1225*10^-2</f>
        <v>-0.051225</v>
      </c>
      <c r="C28">
        <f>2.3192*10^-5</f>
        <v>2.3192E-05</v>
      </c>
      <c r="D28">
        <v>900</v>
      </c>
    </row>
    <row r="31" spans="2:3" ht="12.75">
      <c r="B31">
        <f>ROUND(($A$28+($B$28*D28)+($C$28*D28^2)),2)</f>
        <v>95.97</v>
      </c>
      <c r="C31" t="s">
        <v>36</v>
      </c>
    </row>
    <row r="33" ht="15.75">
      <c r="A33" t="s">
        <v>35</v>
      </c>
    </row>
    <row r="34" ht="12.75">
      <c r="D34" t="s">
        <v>33</v>
      </c>
    </row>
    <row r="35" spans="2:4" ht="12.75">
      <c r="B35">
        <v>0</v>
      </c>
      <c r="C35" t="s">
        <v>36</v>
      </c>
      <c r="D35">
        <v>298</v>
      </c>
    </row>
    <row r="38" ht="15.75">
      <c r="A38" t="s">
        <v>34</v>
      </c>
    </row>
    <row r="39" spans="1:4" ht="12.75">
      <c r="A39" t="s">
        <v>18</v>
      </c>
      <c r="B39" t="s">
        <v>19</v>
      </c>
      <c r="C39" t="s">
        <v>20</v>
      </c>
      <c r="D39" t="s">
        <v>33</v>
      </c>
    </row>
    <row r="40" spans="1:4" ht="12.75">
      <c r="A40">
        <v>21.822</v>
      </c>
      <c r="B40">
        <f>-8.5458*10^-2</f>
        <v>-0.085458</v>
      </c>
      <c r="C40">
        <f>3.8902*10^-5</f>
        <v>3.8902E-05</v>
      </c>
      <c r="D40">
        <v>900</v>
      </c>
    </row>
    <row r="43" spans="2:3" ht="12.75">
      <c r="B43">
        <f>ROUND(($A$40+($B$40*D40)+($C$40*D40^2)),2)</f>
        <v>-23.58</v>
      </c>
      <c r="C43" t="s">
        <v>36</v>
      </c>
    </row>
    <row r="48" spans="2:3" ht="12.75">
      <c r="B48">
        <f>ROUND((B31+B35-(B43)),2)</f>
        <v>119.55</v>
      </c>
      <c r="C48" t="s">
        <v>36</v>
      </c>
    </row>
    <row r="50" spans="1:3" ht="12.75">
      <c r="A50" t="s">
        <v>37</v>
      </c>
      <c r="C50" t="s">
        <v>39</v>
      </c>
    </row>
    <row r="52" ht="12.75">
      <c r="A52" t="s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12"/>
  <legacyDrawing r:id="rId11"/>
  <oleObjects>
    <oleObject progId="Equation.DSMT4" shapeId="183309" r:id="rId1"/>
    <oleObject progId="Equation.DSMT4" shapeId="196312" r:id="rId2"/>
    <oleObject progId="Equation.DSMT4" shapeId="199490" r:id="rId3"/>
    <oleObject progId="Equation.DSMT4" shapeId="230524" r:id="rId4"/>
    <oleObject progId="Equation.DSMT4" shapeId="230525" r:id="rId5"/>
    <oleObject progId="Equation.DSMT4" shapeId="235927" r:id="rId6"/>
    <oleObject progId="Equation.DSMT4" shapeId="835866" r:id="rId7"/>
    <oleObject progId="Equation.DSMT4" shapeId="852886" r:id="rId8"/>
    <oleObject progId="Equation.DSMT4" shapeId="858830" r:id="rId9"/>
    <oleObject progId="Equation.DSMT4" shapeId="869889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8">
      <selection activeCell="G19" sqref="G19"/>
    </sheetView>
  </sheetViews>
  <sheetFormatPr defaultColWidth="9.140625" defaultRowHeight="12.75"/>
  <sheetData>
    <row r="1" ht="12.75">
      <c r="A1" t="s">
        <v>25</v>
      </c>
    </row>
    <row r="3" ht="12.75">
      <c r="A3" t="s">
        <v>50</v>
      </c>
    </row>
    <row r="6" ht="12.75">
      <c r="A6" t="s">
        <v>27</v>
      </c>
    </row>
    <row r="10" spans="1:6" ht="12.75">
      <c r="A10" t="s">
        <v>28</v>
      </c>
      <c r="F10" t="s">
        <v>29</v>
      </c>
    </row>
    <row r="15" ht="12.75">
      <c r="A15" t="s">
        <v>51</v>
      </c>
    </row>
    <row r="17" ht="12.75">
      <c r="D17" t="s">
        <v>53</v>
      </c>
    </row>
    <row r="19" spans="2:4" ht="12.75">
      <c r="B19">
        <v>-45.9</v>
      </c>
      <c r="C19" t="s">
        <v>52</v>
      </c>
      <c r="D19">
        <v>4</v>
      </c>
    </row>
    <row r="21" spans="2:4" ht="12.75">
      <c r="B21">
        <v>0</v>
      </c>
      <c r="C21" t="s">
        <v>52</v>
      </c>
      <c r="D21">
        <v>5</v>
      </c>
    </row>
    <row r="23" spans="2:4" ht="12.75">
      <c r="B23">
        <v>90.3</v>
      </c>
      <c r="C23" t="s">
        <v>52</v>
      </c>
      <c r="D23">
        <v>4</v>
      </c>
    </row>
    <row r="25" spans="2:4" ht="12.75">
      <c r="B25">
        <v>-241.8</v>
      </c>
      <c r="C25" t="s">
        <v>52</v>
      </c>
      <c r="D25">
        <v>6</v>
      </c>
    </row>
    <row r="31" spans="2:3" ht="12.75">
      <c r="B31">
        <f>ROUND(($D$25*$B$25)+($D$23*$B$23)-($D$21*$B$21)-($D$19*$B$19),1)</f>
        <v>-906</v>
      </c>
      <c r="C31" t="s">
        <v>52</v>
      </c>
    </row>
    <row r="33" spans="1:3" ht="12.75">
      <c r="A33" t="s">
        <v>37</v>
      </c>
      <c r="C33" t="s">
        <v>54</v>
      </c>
    </row>
    <row r="35" ht="12.75">
      <c r="A35" t="s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12"/>
  <legacyDrawing r:id="rId11"/>
  <oleObjects>
    <oleObject progId="Equation.DSMT4" shapeId="674639" r:id="rId1"/>
    <oleObject progId="Equation.DSMT4" shapeId="674640" r:id="rId2"/>
    <oleObject progId="Equation.DSMT4" shapeId="674641" r:id="rId3"/>
    <oleObject progId="Equation.DSMT4" shapeId="674643" r:id="rId4"/>
    <oleObject progId="Equation.DSMT4" shapeId="674647" r:id="rId5"/>
    <oleObject progId="Equation.DSMT4" shapeId="674648" r:id="rId6"/>
    <oleObject progId="Equation.DSMT4" shapeId="701266" r:id="rId7"/>
    <oleObject progId="Equation.DSMT4" shapeId="703972" r:id="rId8"/>
    <oleObject progId="Equation.DSMT4" shapeId="706129" r:id="rId9"/>
    <oleObject progId="Equation.DSMT4" shapeId="707674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Coker</dc:creator>
  <cp:keywords/>
  <dc:description/>
  <cp:lastModifiedBy>Reed Elsevier</cp:lastModifiedBy>
  <cp:lastPrinted>2004-07-28T00:14:51Z</cp:lastPrinted>
  <dcterms:created xsi:type="dcterms:W3CDTF">2004-01-30T23:24:51Z</dcterms:created>
  <dcterms:modified xsi:type="dcterms:W3CDTF">2012-09-11T11:16:08Z</dcterms:modified>
  <cp:category/>
  <cp:version/>
  <cp:contentType/>
  <cp:contentStatus/>
</cp:coreProperties>
</file>