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390" tabRatio="416" activeTab="0"/>
  </bookViews>
  <sheets>
    <sheet name="Vapor-pressure-of-Org. comp." sheetId="1" r:id="rId1"/>
    <sheet name="Vapor-pressure-of-In.org-Liqui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<sst xmlns="http://schemas.openxmlformats.org/spreadsheetml/2006/main" count="71" uniqueCount="33">
  <si>
    <t>Vapor Pressure of Chemical Compounds by A.K. Coker</t>
  </si>
  <si>
    <t>to vapor-liquid phase equilibria, eg., in the predicting the pressure in a closed vessel</t>
  </si>
  <si>
    <t>dew point computations.  These values are used in flash calculations involving mass</t>
  </si>
  <si>
    <t>transfer operations.</t>
  </si>
  <si>
    <r>
      <t>Vapor pressure data,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of pure components are important in calculations relating</t>
    </r>
  </si>
  <si>
    <r>
      <t>containing a specific liquid or mixture of liquids. 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are required for bubble point and </t>
    </r>
  </si>
  <si>
    <t>Vapor Pressure Correlation</t>
  </si>
  <si>
    <t>The Antoine-type equation with extended terms can be used for correlating vapor pressure</t>
  </si>
  <si>
    <t>as a function of temperature.</t>
  </si>
  <si>
    <t>where</t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</si>
  <si>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=</t>
    </r>
  </si>
  <si>
    <t>vapor pressure, mm Hg</t>
  </si>
  <si>
    <t>A,B,C,D and E =</t>
  </si>
  <si>
    <t>regression coefficients for chemical compound</t>
  </si>
  <si>
    <t>T =</t>
  </si>
  <si>
    <t>temperature, K</t>
  </si>
  <si>
    <t>A</t>
  </si>
  <si>
    <t>B</t>
  </si>
  <si>
    <t>C</t>
  </si>
  <si>
    <t>Tmin, K</t>
  </si>
  <si>
    <t>Tmax, K</t>
  </si>
  <si>
    <t>Temp. oC</t>
  </si>
  <si>
    <t>Temp, K</t>
  </si>
  <si>
    <t>Temp, oC</t>
  </si>
  <si>
    <t>D</t>
  </si>
  <si>
    <t>E</t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</si>
  <si>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, mm Hg</t>
    </r>
  </si>
  <si>
    <r>
      <t>Regression coeffiients of Methanol (CH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OH)</t>
    </r>
  </si>
  <si>
    <r>
      <t>Regression coeffiients of Water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O)</t>
    </r>
  </si>
  <si>
    <r>
      <t>T</t>
    </r>
    <r>
      <rPr>
        <vertAlign val="subscript"/>
        <sz val="10"/>
        <rFont val="Arial"/>
        <family val="2"/>
      </rPr>
      <t>max</t>
    </r>
  </si>
  <si>
    <r>
      <t>T</t>
    </r>
    <r>
      <rPr>
        <vertAlign val="subscript"/>
        <sz val="10"/>
        <rFont val="Arial"/>
        <family val="2"/>
      </rPr>
      <t>25.0oC</t>
    </r>
  </si>
  <si>
    <r>
      <t>T</t>
    </r>
    <r>
      <rPr>
        <vertAlign val="subscript"/>
        <sz val="10"/>
        <rFont val="Arial"/>
        <family val="2"/>
      </rPr>
      <t>25.13</t>
    </r>
    <r>
      <rPr>
        <sz val="10"/>
        <rFont val="Arial"/>
        <family val="0"/>
      </rPr>
      <t>oC</t>
    </r>
  </si>
  <si>
    <r>
      <t>Regression coeffiients of Acetone (CH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</si>
</sst>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46">
    <font>
      <sz val="10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Times New Roman"/>
      <family val="0"/>
    </font>
    <font>
      <vertAlign val="superscript"/>
      <sz val="8.25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vertAlign val="subscript"/>
      <sz val="10"/>
      <color indexed="8"/>
      <name val="Times New Roman"/>
      <family val="0"/>
    </font>
    <font>
      <sz val="11"/>
      <color indexed="8"/>
      <name val="Arial"/>
      <family val="0"/>
    </font>
    <font>
      <vertAlign val="super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Vapor Pressure of Methanol (CH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OH)
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08475"/>
          <c:w val="0.62275"/>
          <c:h val="0.79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'Vapor-pressure-of-Org. comp.'!$J$26:$J$43</c:f>
              <c:numCache/>
            </c:numRef>
          </c:xVal>
          <c:yVal>
            <c:numRef>
              <c:f>'Vapor-pressure-of-Org. comp.'!$K$26:$K$43</c:f>
              <c:numCache/>
            </c:numRef>
          </c:yVal>
          <c:smooth val="1"/>
        </c:ser>
        <c:axId val="2231937"/>
        <c:axId val="20087434"/>
      </c:scatterChart>
      <c:valAx>
        <c:axId val="2231937"/>
        <c:scaling>
          <c:orientation val="minMax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Temperature,</a:t>
                </a:r>
                <a:r>
                  <a:rPr lang="en-US" cap="none" sz="825" b="0" i="0" u="none" baseline="30000">
                    <a:solidFill>
                      <a:srgbClr val="000000"/>
                    </a:solidFill>
                  </a:rPr>
                  <a:t> o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7434"/>
        <c:crosses val="autoZero"/>
        <c:crossBetween val="midCat"/>
        <c:dispUnits/>
        <c:majorUnit val="100"/>
      </c:valAx>
      <c:valAx>
        <c:axId val="20087434"/>
        <c:scaling>
          <c:logBase val="10"/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Vapor Pressure, mm Hg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57675"/>
          <c:w val="0.213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Vapor Pressure of Acetone (CH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COCH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075"/>
          <c:w val="0.666"/>
          <c:h val="0.70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'Vapor-pressure-of-Org. comp.'!$J$52:$J$68</c:f>
              <c:numCache/>
            </c:numRef>
          </c:xVal>
          <c:yVal>
            <c:numRef>
              <c:f>'Vapor-pressure-of-Org. comp.'!$K$52:$K$68</c:f>
              <c:numCache/>
            </c:numRef>
          </c:yVal>
          <c:smooth val="1"/>
        </c:ser>
        <c:axId val="46569179"/>
        <c:axId val="16469428"/>
      </c:scatterChart>
      <c:valAx>
        <c:axId val="46569179"/>
        <c:scaling>
          <c:orientation val="minMax"/>
          <c:max val="25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69428"/>
        <c:crosses val="autoZero"/>
        <c:crossBetween val="midCat"/>
        <c:dispUnits/>
        <c:majorUnit val="50"/>
      </c:valAx>
      <c:valAx>
        <c:axId val="164694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Vapor Pressure, mm Hg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69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472"/>
          <c:w val="0.2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Vapor Pressure of Water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175"/>
          <c:w val="0.707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'Vapor-pressure-of-In.org-Liquid'!$J$26:$J$44</c:f>
              <c:numCache/>
            </c:numRef>
          </c:cat>
          <c:val>
            <c:numRef>
              <c:f>'Vapor-pressure-of-In.org-Liquid'!$K$26:$K$44</c:f>
              <c:numCache/>
            </c:numRef>
          </c:val>
          <c:smooth val="0"/>
        </c:ser>
        <c:marker val="1"/>
        <c:axId val="14007125"/>
        <c:axId val="58955262"/>
      </c:lineChart>
      <c:catAx>
        <c:axId val="14007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Temperature, oC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55262"/>
        <c:crosses val="autoZero"/>
        <c:auto val="1"/>
        <c:lblOffset val="100"/>
        <c:tickLblSkip val="1"/>
        <c:noMultiLvlLbl val="0"/>
      </c:catAx>
      <c:valAx>
        <c:axId val="589552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Vapor Pressure, mm Hg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7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265"/>
          <c:w val="0.1972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19050</xdr:rowOff>
    </xdr:from>
    <xdr:to>
      <xdr:col>6</xdr:col>
      <xdr:colOff>561975</xdr:colOff>
      <xdr:row>45</xdr:row>
      <xdr:rowOff>104775</xdr:rowOff>
    </xdr:to>
    <xdr:graphicFrame>
      <xdr:nvGraphicFramePr>
        <xdr:cNvPr id="1" name="Chart 13"/>
        <xdr:cNvGraphicFramePr/>
      </xdr:nvGraphicFramePr>
      <xdr:xfrm>
        <a:off x="447675" y="4743450"/>
        <a:ext cx="4495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53</xdr:row>
      <xdr:rowOff>47625</xdr:rowOff>
    </xdr:from>
    <xdr:to>
      <xdr:col>8</xdr:col>
      <xdr:colOff>352425</xdr:colOff>
      <xdr:row>70</xdr:row>
      <xdr:rowOff>104775</xdr:rowOff>
    </xdr:to>
    <xdr:graphicFrame>
      <xdr:nvGraphicFramePr>
        <xdr:cNvPr id="2" name="Chart 16"/>
        <xdr:cNvGraphicFramePr/>
      </xdr:nvGraphicFramePr>
      <xdr:xfrm>
        <a:off x="1676400" y="8934450"/>
        <a:ext cx="42767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104775</xdr:rowOff>
    </xdr:from>
    <xdr:to>
      <xdr:col>7</xdr:col>
      <xdr:colOff>257175</xdr:colOff>
      <xdr:row>45</xdr:row>
      <xdr:rowOff>28575</xdr:rowOff>
    </xdr:to>
    <xdr:graphicFrame>
      <xdr:nvGraphicFramePr>
        <xdr:cNvPr id="1" name="Chart 5"/>
        <xdr:cNvGraphicFramePr/>
      </xdr:nvGraphicFramePr>
      <xdr:xfrm>
        <a:off x="0" y="4829175"/>
        <a:ext cx="48672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47">
      <selection activeCell="G48" sqref="G48"/>
    </sheetView>
  </sheetViews>
  <sheetFormatPr defaultColWidth="9.140625" defaultRowHeight="12.75"/>
  <cols>
    <col min="1" max="1" width="14.8515625" style="0" customWidth="1"/>
    <col min="4" max="4" width="11.421875" style="0" bestFit="1" customWidth="1"/>
    <col min="5" max="5" width="12.00390625" style="0" bestFit="1" customWidth="1"/>
  </cols>
  <sheetData>
    <row r="1" ht="12.75">
      <c r="A1" t="s">
        <v>0</v>
      </c>
    </row>
    <row r="3" ht="15.75">
      <c r="A3" t="s">
        <v>4</v>
      </c>
    </row>
    <row r="4" ht="12.75">
      <c r="A4" t="s">
        <v>1</v>
      </c>
    </row>
    <row r="5" ht="15.75">
      <c r="A5" t="s">
        <v>5</v>
      </c>
    </row>
    <row r="6" ht="12.75">
      <c r="A6" t="s">
        <v>2</v>
      </c>
    </row>
    <row r="7" ht="12.75">
      <c r="A7" t="s">
        <v>3</v>
      </c>
    </row>
    <row r="10" ht="12.75">
      <c r="A10" t="s">
        <v>6</v>
      </c>
    </row>
    <row r="12" ht="12.75">
      <c r="A12" t="s">
        <v>7</v>
      </c>
    </row>
    <row r="13" ht="12.75">
      <c r="A13" t="s">
        <v>8</v>
      </c>
    </row>
    <row r="18" ht="12.75">
      <c r="A18" t="s">
        <v>9</v>
      </c>
    </row>
    <row r="20" spans="1:2" ht="15.75">
      <c r="A20" t="s">
        <v>10</v>
      </c>
      <c r="B20" t="s">
        <v>11</v>
      </c>
    </row>
    <row r="21" spans="1:2" ht="12.75">
      <c r="A21" t="s">
        <v>12</v>
      </c>
      <c r="B21" t="s">
        <v>13</v>
      </c>
    </row>
    <row r="22" spans="1:2" ht="12.75">
      <c r="A22" t="s">
        <v>14</v>
      </c>
      <c r="B22" t="s">
        <v>15</v>
      </c>
    </row>
    <row r="24" ht="15.75">
      <c r="A24" t="s">
        <v>27</v>
      </c>
    </row>
    <row r="25" spans="1:11" ht="15.75">
      <c r="A25" t="s">
        <v>16</v>
      </c>
      <c r="B25" t="s">
        <v>17</v>
      </c>
      <c r="C25" t="s">
        <v>18</v>
      </c>
      <c r="D25" t="s">
        <v>24</v>
      </c>
      <c r="E25" t="s">
        <v>25</v>
      </c>
      <c r="F25" t="s">
        <v>19</v>
      </c>
      <c r="G25" t="s">
        <v>20</v>
      </c>
      <c r="H25" t="s">
        <v>21</v>
      </c>
      <c r="I25" t="s">
        <v>22</v>
      </c>
      <c r="J25" t="s">
        <v>23</v>
      </c>
      <c r="K25" t="s">
        <v>26</v>
      </c>
    </row>
    <row r="26" spans="1:11" ht="12.75">
      <c r="A26">
        <v>45.6171</v>
      </c>
      <c r="B26">
        <f>-3.2447*10^3</f>
        <v>-3244.7</v>
      </c>
      <c r="C26">
        <f>-1.3988*10</f>
        <v>-13.988</v>
      </c>
      <c r="D26">
        <f>6.6365*10^-3</f>
        <v>0.0066365</v>
      </c>
      <c r="E26">
        <f>-1.0507*10^-13</f>
        <v>-1.0507E-13</v>
      </c>
      <c r="F26">
        <v>175.47</v>
      </c>
      <c r="G26">
        <v>512.58</v>
      </c>
      <c r="H26">
        <v>-97.58</v>
      </c>
      <c r="I26">
        <f>H26+273.15</f>
        <v>175.57</v>
      </c>
      <c r="J26">
        <v>-97.58</v>
      </c>
      <c r="K26">
        <f>ROUND(10^($A$26+$B$26/I26+($C$26*LOG10(I26))+$D$26*I26+($E$26*I26^2)),2)</f>
        <v>0</v>
      </c>
    </row>
    <row r="27" spans="8:11" ht="12.75">
      <c r="H27">
        <v>-77.58</v>
      </c>
      <c r="I27">
        <f aca="true" t="shared" si="0" ref="I27:I45">H27+273.15</f>
        <v>195.57</v>
      </c>
      <c r="J27">
        <v>-77.58</v>
      </c>
      <c r="K27">
        <f aca="true" t="shared" si="1" ref="K27:K45">ROUND(10^($A$26+$B$26/I27+($C$26*LOG10(I27))+$D$26*I27+($E$26*I27^2)),2)</f>
        <v>0.02</v>
      </c>
    </row>
    <row r="28" spans="8:11" ht="12.75">
      <c r="H28">
        <v>-57.58</v>
      </c>
      <c r="I28">
        <f t="shared" si="0"/>
        <v>215.57</v>
      </c>
      <c r="J28">
        <v>-57.58</v>
      </c>
      <c r="K28">
        <f t="shared" si="1"/>
        <v>0.23</v>
      </c>
    </row>
    <row r="29" spans="8:11" ht="12.75">
      <c r="H29">
        <v>-37.58</v>
      </c>
      <c r="I29">
        <f t="shared" si="0"/>
        <v>235.57</v>
      </c>
      <c r="J29">
        <v>-37.58</v>
      </c>
      <c r="K29">
        <f t="shared" si="1"/>
        <v>1.68</v>
      </c>
    </row>
    <row r="30" spans="8:11" ht="12.75">
      <c r="H30">
        <v>-17.58</v>
      </c>
      <c r="I30">
        <f t="shared" si="0"/>
        <v>255.57</v>
      </c>
      <c r="J30">
        <v>-17.58</v>
      </c>
      <c r="K30">
        <f t="shared" si="1"/>
        <v>8.73</v>
      </c>
    </row>
    <row r="31" spans="8:11" ht="12.75">
      <c r="H31">
        <v>0</v>
      </c>
      <c r="I31">
        <f t="shared" si="0"/>
        <v>273.15</v>
      </c>
      <c r="J31">
        <v>0</v>
      </c>
      <c r="K31">
        <f t="shared" si="1"/>
        <v>29.56</v>
      </c>
    </row>
    <row r="32" spans="8:11" ht="12.75">
      <c r="H32">
        <v>20</v>
      </c>
      <c r="I32">
        <f t="shared" si="0"/>
        <v>293.15</v>
      </c>
      <c r="J32">
        <v>20</v>
      </c>
      <c r="K32">
        <f t="shared" si="1"/>
        <v>96.5</v>
      </c>
    </row>
    <row r="33" spans="8:11" ht="12.75">
      <c r="H33">
        <v>40</v>
      </c>
      <c r="I33">
        <f t="shared" si="0"/>
        <v>313.15</v>
      </c>
      <c r="J33">
        <v>40</v>
      </c>
      <c r="K33">
        <f t="shared" si="1"/>
        <v>265</v>
      </c>
    </row>
    <row r="34" spans="8:11" ht="12.75">
      <c r="H34">
        <v>60</v>
      </c>
      <c r="I34">
        <f t="shared" si="0"/>
        <v>333.15</v>
      </c>
      <c r="J34">
        <v>60</v>
      </c>
      <c r="K34">
        <f t="shared" si="1"/>
        <v>633.73</v>
      </c>
    </row>
    <row r="35" spans="8:11" ht="12.75">
      <c r="H35">
        <v>80</v>
      </c>
      <c r="I35">
        <f t="shared" si="0"/>
        <v>353.15</v>
      </c>
      <c r="J35">
        <v>80</v>
      </c>
      <c r="K35">
        <f t="shared" si="1"/>
        <v>1355.33</v>
      </c>
    </row>
    <row r="36" spans="8:11" ht="12.75">
      <c r="H36">
        <v>100</v>
      </c>
      <c r="I36">
        <f t="shared" si="0"/>
        <v>373.15</v>
      </c>
      <c r="J36">
        <v>100</v>
      </c>
      <c r="K36">
        <f t="shared" si="1"/>
        <v>2645.9</v>
      </c>
    </row>
    <row r="37" spans="8:11" ht="12.75">
      <c r="H37">
        <v>120</v>
      </c>
      <c r="I37">
        <f t="shared" si="0"/>
        <v>393.15</v>
      </c>
      <c r="J37">
        <v>120</v>
      </c>
      <c r="K37">
        <f t="shared" si="1"/>
        <v>4791.54</v>
      </c>
    </row>
    <row r="38" spans="8:11" ht="12.75">
      <c r="H38">
        <v>140</v>
      </c>
      <c r="I38">
        <f t="shared" si="0"/>
        <v>413.15</v>
      </c>
      <c r="J38">
        <v>140</v>
      </c>
      <c r="K38">
        <f t="shared" si="1"/>
        <v>8152.5</v>
      </c>
    </row>
    <row r="39" spans="8:11" ht="12.75">
      <c r="H39">
        <v>160</v>
      </c>
      <c r="I39">
        <f t="shared" si="0"/>
        <v>433.15</v>
      </c>
      <c r="J39">
        <v>160</v>
      </c>
      <c r="K39">
        <f t="shared" si="1"/>
        <v>13166.33</v>
      </c>
    </row>
    <row r="40" spans="8:11" ht="12.75">
      <c r="H40">
        <v>180</v>
      </c>
      <c r="I40">
        <f t="shared" si="0"/>
        <v>453.15</v>
      </c>
      <c r="J40">
        <v>180</v>
      </c>
      <c r="K40">
        <f t="shared" si="1"/>
        <v>20351.43</v>
      </c>
    </row>
    <row r="41" spans="8:11" ht="12.75">
      <c r="H41">
        <v>200</v>
      </c>
      <c r="I41">
        <f t="shared" si="0"/>
        <v>473.15</v>
      </c>
      <c r="J41">
        <v>200</v>
      </c>
      <c r="K41">
        <f t="shared" si="1"/>
        <v>30312.38</v>
      </c>
    </row>
    <row r="42" spans="8:11" ht="12.75">
      <c r="H42">
        <v>220</v>
      </c>
      <c r="I42">
        <f t="shared" si="0"/>
        <v>493.15</v>
      </c>
      <c r="J42">
        <v>220</v>
      </c>
      <c r="K42">
        <f t="shared" si="1"/>
        <v>43748.13</v>
      </c>
    </row>
    <row r="43" spans="8:11" ht="12.75">
      <c r="H43">
        <v>240</v>
      </c>
      <c r="I43">
        <f t="shared" si="0"/>
        <v>513.15</v>
      </c>
      <c r="J43">
        <v>240</v>
      </c>
      <c r="K43">
        <f t="shared" si="1"/>
        <v>61463.86</v>
      </c>
    </row>
    <row r="45" spans="7:11" ht="15.75">
      <c r="G45" t="s">
        <v>31</v>
      </c>
      <c r="H45">
        <v>25.13</v>
      </c>
      <c r="I45">
        <f t="shared" si="0"/>
        <v>298.28</v>
      </c>
      <c r="K45">
        <f t="shared" si="1"/>
        <v>126.93</v>
      </c>
    </row>
    <row r="50" ht="15.75">
      <c r="A50" t="s">
        <v>32</v>
      </c>
    </row>
    <row r="51" spans="1:11" ht="15.75">
      <c r="A51" t="s">
        <v>16</v>
      </c>
      <c r="B51" t="s">
        <v>17</v>
      </c>
      <c r="C51" t="s">
        <v>18</v>
      </c>
      <c r="D51" t="s">
        <v>24</v>
      </c>
      <c r="E51" t="s">
        <v>25</v>
      </c>
      <c r="F51" t="s">
        <v>19</v>
      </c>
      <c r="G51" t="s">
        <v>20</v>
      </c>
      <c r="H51" t="s">
        <v>21</v>
      </c>
      <c r="I51" t="s">
        <v>22</v>
      </c>
      <c r="J51" t="s">
        <v>23</v>
      </c>
      <c r="K51" t="s">
        <v>26</v>
      </c>
    </row>
    <row r="52" spans="1:11" ht="12.75">
      <c r="A52">
        <v>28.5884</v>
      </c>
      <c r="B52">
        <f>-2.469*10^3</f>
        <v>-2469</v>
      </c>
      <c r="C52">
        <f>-7.351</f>
        <v>-7.351</v>
      </c>
      <c r="D52">
        <f>2.8025*10^-10</f>
        <v>2.8025000000000004E-10</v>
      </c>
      <c r="E52">
        <f>2.7361*10^-6</f>
        <v>2.7361E-06</v>
      </c>
      <c r="F52">
        <v>178.45</v>
      </c>
      <c r="G52">
        <v>508.2</v>
      </c>
      <c r="H52">
        <v>-94.7</v>
      </c>
      <c r="I52">
        <f>H52+273.15</f>
        <v>178.45</v>
      </c>
      <c r="J52">
        <v>-94.7</v>
      </c>
      <c r="K52">
        <f>ROUND(10^($A$52+$B$52/I52+($C$52*LOG10(I52))+$D$52*I52+($E$52*I52^2)),2)</f>
        <v>0.02</v>
      </c>
    </row>
    <row r="53" spans="8:11" ht="12.75">
      <c r="H53">
        <v>-74.7</v>
      </c>
      <c r="I53">
        <f aca="true" t="shared" si="2" ref="I53:I72">H53+273.15</f>
        <v>198.45</v>
      </c>
      <c r="J53">
        <v>-74.7</v>
      </c>
      <c r="K53">
        <f aca="true" t="shared" si="3" ref="K53:K72">ROUND(10^($A$52+$B$52/I53+($C$52*LOG10(I53))+$D$52*I53+($E$52*I53^2)),2)</f>
        <v>0.23</v>
      </c>
    </row>
    <row r="54" spans="8:11" ht="12.75">
      <c r="H54">
        <v>-54.7</v>
      </c>
      <c r="I54">
        <f t="shared" si="2"/>
        <v>218.45</v>
      </c>
      <c r="J54">
        <v>-54.7</v>
      </c>
      <c r="K54">
        <f t="shared" si="3"/>
        <v>1.66</v>
      </c>
    </row>
    <row r="55" spans="8:11" ht="12.75">
      <c r="H55">
        <v>-34.7</v>
      </c>
      <c r="I55">
        <f t="shared" si="2"/>
        <v>238.45</v>
      </c>
      <c r="J55">
        <v>-34.7</v>
      </c>
      <c r="K55">
        <f t="shared" si="3"/>
        <v>8.19</v>
      </c>
    </row>
    <row r="56" spans="8:11" ht="12.75">
      <c r="H56">
        <v>-14.7</v>
      </c>
      <c r="I56">
        <f t="shared" si="2"/>
        <v>258.45</v>
      </c>
      <c r="J56">
        <v>-14.7</v>
      </c>
      <c r="K56">
        <f t="shared" si="3"/>
        <v>30.53</v>
      </c>
    </row>
    <row r="57" spans="8:11" ht="12.75">
      <c r="H57">
        <v>0</v>
      </c>
      <c r="I57">
        <f t="shared" si="2"/>
        <v>273.15</v>
      </c>
      <c r="J57">
        <v>0</v>
      </c>
      <c r="K57">
        <f t="shared" si="3"/>
        <v>69.75</v>
      </c>
    </row>
    <row r="58" spans="8:11" ht="12.75">
      <c r="H58">
        <v>20</v>
      </c>
      <c r="I58">
        <f t="shared" si="2"/>
        <v>293.15</v>
      </c>
      <c r="J58">
        <v>20</v>
      </c>
      <c r="K58">
        <f t="shared" si="3"/>
        <v>184.35</v>
      </c>
    </row>
    <row r="59" spans="8:11" ht="12.75">
      <c r="H59">
        <v>40</v>
      </c>
      <c r="I59">
        <f t="shared" si="2"/>
        <v>313.15</v>
      </c>
      <c r="J59">
        <v>40</v>
      </c>
      <c r="K59">
        <f t="shared" si="3"/>
        <v>422.7</v>
      </c>
    </row>
    <row r="60" spans="8:11" ht="12.75">
      <c r="H60">
        <v>60</v>
      </c>
      <c r="I60">
        <f t="shared" si="2"/>
        <v>333.15</v>
      </c>
      <c r="J60">
        <v>60</v>
      </c>
      <c r="K60">
        <f t="shared" si="3"/>
        <v>865.12</v>
      </c>
    </row>
    <row r="61" spans="8:11" ht="12.75">
      <c r="H61">
        <v>80</v>
      </c>
      <c r="I61">
        <f t="shared" si="2"/>
        <v>353.15</v>
      </c>
      <c r="J61">
        <v>80</v>
      </c>
      <c r="K61">
        <f t="shared" si="3"/>
        <v>1615.18</v>
      </c>
    </row>
    <row r="62" spans="8:11" ht="12.75">
      <c r="H62">
        <v>100</v>
      </c>
      <c r="I62">
        <f t="shared" si="2"/>
        <v>373.15</v>
      </c>
      <c r="J62">
        <v>100</v>
      </c>
      <c r="K62">
        <f t="shared" si="3"/>
        <v>2797.82</v>
      </c>
    </row>
    <row r="63" spans="8:11" ht="12.75">
      <c r="H63">
        <v>120</v>
      </c>
      <c r="I63">
        <f t="shared" si="2"/>
        <v>393.15</v>
      </c>
      <c r="J63">
        <v>120</v>
      </c>
      <c r="K63">
        <f t="shared" si="3"/>
        <v>4556.87</v>
      </c>
    </row>
    <row r="64" spans="8:11" ht="12.75">
      <c r="H64">
        <v>140</v>
      </c>
      <c r="I64">
        <f t="shared" si="2"/>
        <v>413.15</v>
      </c>
      <c r="J64">
        <v>140</v>
      </c>
      <c r="K64">
        <f t="shared" si="3"/>
        <v>7053.22</v>
      </c>
    </row>
    <row r="65" spans="8:11" ht="12.75">
      <c r="H65">
        <v>160</v>
      </c>
      <c r="I65">
        <f t="shared" si="2"/>
        <v>433.15</v>
      </c>
      <c r="J65">
        <v>160</v>
      </c>
      <c r="K65">
        <f t="shared" si="3"/>
        <v>10464.35</v>
      </c>
    </row>
    <row r="66" spans="8:11" ht="12.75">
      <c r="H66">
        <v>180</v>
      </c>
      <c r="I66">
        <f t="shared" si="2"/>
        <v>453.15</v>
      </c>
      <c r="J66">
        <v>180</v>
      </c>
      <c r="K66">
        <f t="shared" si="3"/>
        <v>14985.89</v>
      </c>
    </row>
    <row r="67" spans="8:11" ht="12.75">
      <c r="H67">
        <v>200</v>
      </c>
      <c r="I67">
        <f t="shared" si="2"/>
        <v>473.15</v>
      </c>
      <c r="J67">
        <v>200</v>
      </c>
      <c r="K67">
        <f t="shared" si="3"/>
        <v>20835.24</v>
      </c>
    </row>
    <row r="68" spans="8:11" ht="12.75">
      <c r="H68">
        <v>220</v>
      </c>
      <c r="I68">
        <f t="shared" si="2"/>
        <v>493.15</v>
      </c>
      <c r="J68">
        <v>220</v>
      </c>
      <c r="K68">
        <f t="shared" si="3"/>
        <v>28257.39</v>
      </c>
    </row>
    <row r="70" spans="8:11" ht="12.75">
      <c r="H70">
        <v>235.05</v>
      </c>
      <c r="I70">
        <f t="shared" si="2"/>
        <v>508.2</v>
      </c>
      <c r="K70">
        <f t="shared" si="3"/>
        <v>35047.81</v>
      </c>
    </row>
    <row r="72" spans="8:11" ht="12.75">
      <c r="H72">
        <v>47.35</v>
      </c>
      <c r="I72">
        <f t="shared" si="2"/>
        <v>320.5</v>
      </c>
      <c r="K72">
        <f t="shared" si="3"/>
        <v>556.57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117457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11.421875" style="0" bestFit="1" customWidth="1"/>
    <col min="5" max="5" width="12.00390625" style="0" bestFit="1" customWidth="1"/>
  </cols>
  <sheetData>
    <row r="1" ht="12.75">
      <c r="A1" t="s">
        <v>0</v>
      </c>
    </row>
    <row r="3" ht="15.75">
      <c r="A3" t="s">
        <v>4</v>
      </c>
    </row>
    <row r="4" ht="12.75">
      <c r="A4" t="s">
        <v>1</v>
      </c>
    </row>
    <row r="5" ht="15.75">
      <c r="A5" t="s">
        <v>5</v>
      </c>
    </row>
    <row r="6" ht="12.75">
      <c r="A6" t="s">
        <v>2</v>
      </c>
    </row>
    <row r="7" ht="12.75">
      <c r="A7" t="s">
        <v>3</v>
      </c>
    </row>
    <row r="10" ht="12.75">
      <c r="A10" t="s">
        <v>6</v>
      </c>
    </row>
    <row r="12" ht="12.75">
      <c r="A12" t="s">
        <v>7</v>
      </c>
    </row>
    <row r="13" ht="12.75">
      <c r="A13" t="s">
        <v>8</v>
      </c>
    </row>
    <row r="18" ht="12.75">
      <c r="A18" t="s">
        <v>9</v>
      </c>
    </row>
    <row r="20" spans="1:2" ht="15.75">
      <c r="A20" t="s">
        <v>10</v>
      </c>
      <c r="B20" t="s">
        <v>11</v>
      </c>
    </row>
    <row r="21" spans="1:2" ht="12.75">
      <c r="A21" t="s">
        <v>12</v>
      </c>
      <c r="B21" t="s">
        <v>13</v>
      </c>
    </row>
    <row r="22" spans="1:2" ht="12.75">
      <c r="A22" t="s">
        <v>14</v>
      </c>
      <c r="B22" t="s">
        <v>15</v>
      </c>
    </row>
    <row r="24" ht="15.75">
      <c r="A24" t="s">
        <v>28</v>
      </c>
    </row>
    <row r="25" spans="1:11" ht="15.75">
      <c r="A25" t="s">
        <v>16</v>
      </c>
      <c r="B25" t="s">
        <v>17</v>
      </c>
      <c r="C25" t="s">
        <v>18</v>
      </c>
      <c r="D25" t="s">
        <v>24</v>
      </c>
      <c r="E25" t="s">
        <v>25</v>
      </c>
      <c r="F25" t="s">
        <v>19</v>
      </c>
      <c r="G25" t="s">
        <v>20</v>
      </c>
      <c r="H25" t="s">
        <v>21</v>
      </c>
      <c r="I25" t="s">
        <v>22</v>
      </c>
      <c r="J25" t="s">
        <v>23</v>
      </c>
      <c r="K25" t="s">
        <v>26</v>
      </c>
    </row>
    <row r="26" spans="1:11" ht="12.75">
      <c r="A26">
        <v>29.8605</v>
      </c>
      <c r="B26">
        <f>-3.1522*10^3</f>
        <v>-3152.2000000000003</v>
      </c>
      <c r="C26">
        <f>-7.307</f>
        <v>-7.307</v>
      </c>
      <c r="D26">
        <f>2.4247*10^-9</f>
        <v>2.4247E-09</v>
      </c>
      <c r="E26">
        <f>1.809*10^-6</f>
        <v>1.809E-06</v>
      </c>
      <c r="F26">
        <v>273.16</v>
      </c>
      <c r="G26">
        <v>647.13</v>
      </c>
      <c r="H26">
        <v>0</v>
      </c>
      <c r="I26">
        <f aca="true" t="shared" si="0" ref="I26:I44">H26+273.15</f>
        <v>273.15</v>
      </c>
      <c r="J26">
        <v>0</v>
      </c>
      <c r="K26">
        <f>10^($A$26+$B$26/I26+($C$26*LOG10(I26))+$D$26*I26+($E$26*I26^2))</f>
        <v>4.492714576918762</v>
      </c>
    </row>
    <row r="27" spans="8:11" ht="12.75">
      <c r="H27">
        <v>20</v>
      </c>
      <c r="I27">
        <f t="shared" si="0"/>
        <v>293.15</v>
      </c>
      <c r="J27">
        <v>20</v>
      </c>
      <c r="K27">
        <f aca="true" t="shared" si="1" ref="K27:K46">10^($A$26+$B$26/I27+($C$26*LOG10(I27))+$D$26*I27+($E$26*I27^2))</f>
        <v>17.221771231854586</v>
      </c>
    </row>
    <row r="28" spans="8:11" ht="12.75">
      <c r="H28">
        <v>40</v>
      </c>
      <c r="I28">
        <f t="shared" si="0"/>
        <v>313.15</v>
      </c>
      <c r="J28">
        <v>40</v>
      </c>
      <c r="K28">
        <f t="shared" si="1"/>
        <v>54.36647501124823</v>
      </c>
    </row>
    <row r="29" spans="8:11" ht="12.75">
      <c r="H29">
        <v>60</v>
      </c>
      <c r="I29">
        <f t="shared" si="0"/>
        <v>333.15</v>
      </c>
      <c r="J29">
        <v>60</v>
      </c>
      <c r="K29">
        <f t="shared" si="1"/>
        <v>146.73936290019887</v>
      </c>
    </row>
    <row r="30" spans="8:11" ht="12.75">
      <c r="H30">
        <v>80</v>
      </c>
      <c r="I30">
        <f t="shared" si="0"/>
        <v>353.15</v>
      </c>
      <c r="J30">
        <v>80</v>
      </c>
      <c r="K30">
        <f t="shared" si="1"/>
        <v>348.51386013527065</v>
      </c>
    </row>
    <row r="31" spans="8:11" ht="12.75">
      <c r="H31">
        <v>100</v>
      </c>
      <c r="I31">
        <f t="shared" si="0"/>
        <v>373.15</v>
      </c>
      <c r="J31">
        <v>100</v>
      </c>
      <c r="K31">
        <f t="shared" si="1"/>
        <v>744.8935104691074</v>
      </c>
    </row>
    <row r="32" spans="8:11" ht="12.75">
      <c r="H32">
        <v>120</v>
      </c>
      <c r="I32">
        <f t="shared" si="0"/>
        <v>393.15</v>
      </c>
      <c r="J32">
        <v>120</v>
      </c>
      <c r="K32">
        <f t="shared" si="1"/>
        <v>1458.3785063061891</v>
      </c>
    </row>
    <row r="33" spans="8:11" ht="12.75">
      <c r="H33">
        <v>140</v>
      </c>
      <c r="I33">
        <f t="shared" si="0"/>
        <v>413.15</v>
      </c>
      <c r="J33">
        <v>140</v>
      </c>
      <c r="K33">
        <f t="shared" si="1"/>
        <v>2652.8376044404013</v>
      </c>
    </row>
    <row r="34" spans="8:11" ht="12.75">
      <c r="H34">
        <v>160</v>
      </c>
      <c r="I34">
        <f t="shared" si="0"/>
        <v>433.15</v>
      </c>
      <c r="J34">
        <v>160</v>
      </c>
      <c r="K34">
        <f t="shared" si="1"/>
        <v>4535.246527081786</v>
      </c>
    </row>
    <row r="35" spans="8:11" ht="12.75">
      <c r="H35">
        <v>180</v>
      </c>
      <c r="I35">
        <f t="shared" si="0"/>
        <v>453.15</v>
      </c>
      <c r="J35">
        <v>180</v>
      </c>
      <c r="K35">
        <f t="shared" si="1"/>
        <v>7355.53665100371</v>
      </c>
    </row>
    <row r="36" spans="8:11" ht="12.75">
      <c r="H36">
        <v>200</v>
      </c>
      <c r="I36">
        <f t="shared" si="0"/>
        <v>473.15</v>
      </c>
      <c r="J36">
        <v>200</v>
      </c>
      <c r="K36">
        <f t="shared" si="1"/>
        <v>11405.365615365545</v>
      </c>
    </row>
    <row r="37" spans="8:11" ht="12.75">
      <c r="H37">
        <v>220</v>
      </c>
      <c r="I37">
        <f t="shared" si="0"/>
        <v>493.15</v>
      </c>
      <c r="J37">
        <v>220</v>
      </c>
      <c r="K37">
        <f t="shared" si="1"/>
        <v>17016.74978336345</v>
      </c>
    </row>
    <row r="38" spans="8:11" ht="12.75">
      <c r="H38">
        <v>240</v>
      </c>
      <c r="I38">
        <f t="shared" si="0"/>
        <v>513.15</v>
      </c>
      <c r="J38">
        <v>240</v>
      </c>
      <c r="K38">
        <f t="shared" si="1"/>
        <v>24561.441107079005</v>
      </c>
    </row>
    <row r="39" spans="8:11" ht="12.75">
      <c r="H39">
        <v>260</v>
      </c>
      <c r="I39">
        <f t="shared" si="0"/>
        <v>533.15</v>
      </c>
      <c r="J39">
        <v>260</v>
      </c>
      <c r="K39">
        <f t="shared" si="1"/>
        <v>34451.76996244341</v>
      </c>
    </row>
    <row r="40" spans="8:11" ht="12.75">
      <c r="H40">
        <v>280</v>
      </c>
      <c r="I40">
        <f t="shared" si="0"/>
        <v>553.15</v>
      </c>
      <c r="J40">
        <v>280</v>
      </c>
      <c r="K40">
        <f t="shared" si="1"/>
        <v>47143.486055172776</v>
      </c>
    </row>
    <row r="41" spans="8:11" ht="12.75">
      <c r="H41">
        <v>300</v>
      </c>
      <c r="I41">
        <f t="shared" si="0"/>
        <v>573.15</v>
      </c>
      <c r="J41">
        <v>300</v>
      </c>
      <c r="K41">
        <f t="shared" si="1"/>
        <v>63140.96386033797</v>
      </c>
    </row>
    <row r="42" spans="8:11" ht="12.75">
      <c r="H42">
        <v>320</v>
      </c>
      <c r="I42">
        <f t="shared" si="0"/>
        <v>593.15</v>
      </c>
      <c r="J42">
        <v>320</v>
      </c>
      <c r="K42">
        <f t="shared" si="1"/>
        <v>83005.02515553951</v>
      </c>
    </row>
    <row r="43" spans="8:11" ht="12.75">
      <c r="H43">
        <v>340</v>
      </c>
      <c r="I43">
        <f t="shared" si="0"/>
        <v>613.15</v>
      </c>
      <c r="J43">
        <v>340</v>
      </c>
      <c r="K43">
        <f t="shared" si="1"/>
        <v>107363.57809047085</v>
      </c>
    </row>
    <row r="44" spans="8:11" ht="12.75">
      <c r="H44">
        <v>360</v>
      </c>
      <c r="I44">
        <f t="shared" si="0"/>
        <v>633.15</v>
      </c>
      <c r="J44">
        <v>360</v>
      </c>
      <c r="K44">
        <f t="shared" si="1"/>
        <v>136925.27749117836</v>
      </c>
    </row>
    <row r="46" spans="7:11" ht="15.75">
      <c r="G46" t="s">
        <v>29</v>
      </c>
      <c r="H46">
        <v>373.98</v>
      </c>
      <c r="I46">
        <f>H46+273.15</f>
        <v>647.13</v>
      </c>
      <c r="K46">
        <f t="shared" si="1"/>
        <v>161104.7895424231</v>
      </c>
    </row>
    <row r="48" spans="7:11" ht="15.75">
      <c r="G48" t="s">
        <v>30</v>
      </c>
      <c r="H48">
        <v>25</v>
      </c>
      <c r="I48">
        <f>H48+273.15</f>
        <v>298.15</v>
      </c>
      <c r="K48">
        <f>10^($A$26+$B$26/I48+($C$26*LOG10(I48))+$D$26*I48+($E$26*I48^2))</f>
        <v>23.339047895734744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1183130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2004-07-27T23:52:53Z</cp:lastPrinted>
  <dcterms:created xsi:type="dcterms:W3CDTF">2004-01-30T11:27:28Z</dcterms:created>
  <dcterms:modified xsi:type="dcterms:W3CDTF">2012-09-11T11:22:07Z</dcterms:modified>
  <cp:category/>
  <cp:version/>
  <cp:contentType/>
  <cp:contentStatus/>
</cp:coreProperties>
</file>