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55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<sst xmlns="http://schemas.openxmlformats.org/spreadsheetml/2006/main" count="79" uniqueCount="79">
  <si>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Operating Income (EBIT)</t>
  </si>
  <si>
    <t>Equals: Adjusted EBIT</t>
  </si>
  <si>
    <t>Adjusted EBIT(1-t)</t>
  </si>
  <si>
    <t>Terminal Value</t>
  </si>
  <si>
    <t>Assumptions:</t>
  </si>
  <si>
    <t>Net Sales</t>
  </si>
  <si>
    <t>Gross P&amp;E % of Sales</t>
  </si>
  <si>
    <t>,</t>
  </si>
  <si>
    <t>Equals: Equity Value</t>
  </si>
  <si>
    <t>Deprec. Exp. % of Sales</t>
  </si>
  <si>
    <t>Stock Options</t>
  </si>
  <si>
    <t>Equals: Enterprise Value</t>
  </si>
  <si>
    <t>Less:</t>
  </si>
  <si>
    <t>Equity Value Per Share</t>
  </si>
  <si>
    <t>Market Value</t>
  </si>
  <si>
    <r>
      <t>WACC (2010 - 2019) %</t>
    </r>
    <r>
      <rPr>
        <vertAlign val="superscript"/>
        <sz val="10"/>
        <rFont val="Arial"/>
        <family val="2"/>
      </rPr>
      <t>1</t>
    </r>
  </si>
  <si>
    <t xml:space="preserve">    Capitalized Leases (payments vary from 2010 through 2056)</t>
  </si>
  <si>
    <r>
      <t>1</t>
    </r>
    <r>
      <rPr>
        <sz val="10"/>
        <rFont val="Arial"/>
        <family val="0"/>
      </rPr>
      <t>WACC calculation:</t>
    </r>
  </si>
  <si>
    <t xml:space="preserve">     WACC = 8.70 x .69 + 6.85 (1-.4) x .31 = 7.28</t>
  </si>
  <si>
    <t xml:space="preserve">     WACC for terminal period equal to average for comparable retail companies per Yahoo Finance.</t>
  </si>
  <si>
    <r>
      <t>2</t>
    </r>
    <r>
      <rPr>
        <sz val="10"/>
        <rFont val="Arial"/>
        <family val="0"/>
      </rPr>
      <t>Operating Leases:</t>
    </r>
  </si>
  <si>
    <r>
      <t>Excess Cash</t>
    </r>
    <r>
      <rPr>
        <vertAlign val="superscript"/>
        <sz val="10"/>
        <rFont val="Arial"/>
        <family val="2"/>
      </rPr>
      <t>5</t>
    </r>
  </si>
  <si>
    <r>
      <t>3</t>
    </r>
    <r>
      <rPr>
        <sz val="10"/>
        <rFont val="Arial"/>
        <family val="0"/>
      </rPr>
      <t>Working Capital</t>
    </r>
  </si>
  <si>
    <t>EffectiveTax Rate %</t>
  </si>
  <si>
    <t>Marginal Taxt Rate %</t>
  </si>
  <si>
    <t>Valuation: ($Millions)</t>
  </si>
  <si>
    <r>
      <t>Other Long-Term Assets</t>
    </r>
    <r>
      <rPr>
        <vertAlign val="superscript"/>
        <sz val="10"/>
        <rFont val="Arial"/>
        <family val="2"/>
      </rPr>
      <t>6</t>
    </r>
  </si>
  <si>
    <r>
      <t>Market Value of Debt</t>
    </r>
    <r>
      <rPr>
        <vertAlign val="superscript"/>
        <sz val="10"/>
        <rFont val="Arial"/>
        <family val="2"/>
      </rPr>
      <t>7</t>
    </r>
  </si>
  <si>
    <r>
      <t>5</t>
    </r>
    <r>
      <rPr>
        <sz val="10"/>
        <rFont val="Arial"/>
        <family val="0"/>
      </rPr>
      <t>Excess cash is zero, since minimum balances estimated using Exhibit 7-14 method exceeds actual Yearend 2009 cash balances.</t>
    </r>
  </si>
  <si>
    <r>
      <t>6</t>
    </r>
    <r>
      <rPr>
        <sz val="10"/>
        <rFont val="Arial"/>
        <family val="2"/>
      </rPr>
      <t>Excludes goodwill.but includes $33 million in notes receivable.</t>
    </r>
  </si>
  <si>
    <r>
      <t>4</t>
    </r>
    <r>
      <rPr>
        <sz val="10"/>
        <rFont val="Arial"/>
        <family val="2"/>
      </rPr>
      <t>Terminal period enterprise cash flow recalculated using 40% marginal tax rate.</t>
    </r>
  </si>
  <si>
    <t>Less: Oper. Lease Deprec.</t>
  </si>
  <si>
    <t>between marginal and effective tax rates.</t>
  </si>
  <si>
    <t xml:space="preserve">Adds current net deferred tax liability to the sum of the projected EBIT times the difference </t>
  </si>
  <si>
    <t>Future Value as of 2019 =</t>
  </si>
  <si>
    <t>Present Value =</t>
  </si>
  <si>
    <t>Net Sales Gr. Rate %</t>
  </si>
  <si>
    <t>Operating Pro. Margin %</t>
  </si>
  <si>
    <t>Working Cap. % of Sales</t>
  </si>
  <si>
    <t>WACC Term. Period %</t>
  </si>
  <si>
    <t>Term. Period Gr. Rate %</t>
  </si>
  <si>
    <t>Plus: Oper. Lease Exp.</t>
  </si>
  <si>
    <t>Plus: Deprec. &amp; Amort</t>
  </si>
  <si>
    <r>
      <t xml:space="preserve">Minus: </t>
    </r>
    <r>
      <rPr>
        <sz val="10"/>
        <rFont val="Arial"/>
        <family val="2"/>
      </rPr>
      <t>Δ</t>
    </r>
    <r>
      <rPr>
        <sz val="10"/>
        <rFont val="Arial"/>
        <family val="0"/>
      </rPr>
      <t>Net Working Cap.</t>
    </r>
    <r>
      <rPr>
        <vertAlign val="superscript"/>
        <sz val="10"/>
        <rFont val="Arial"/>
        <family val="2"/>
      </rPr>
      <t>3</t>
    </r>
  </si>
  <si>
    <t>Minus: Gross P&amp;E Exp.</t>
  </si>
  <si>
    <r>
      <t>Equals: Enter. CF</t>
    </r>
    <r>
      <rPr>
        <vertAlign val="superscript"/>
        <sz val="10"/>
        <rFont val="Arial"/>
        <family val="2"/>
      </rPr>
      <t>4</t>
    </r>
  </si>
  <si>
    <t>PV (2010 - 2019)</t>
  </si>
  <si>
    <t xml:space="preserve">Plus: </t>
  </si>
  <si>
    <t>Capitalized Oper. Leases</t>
  </si>
  <si>
    <r>
      <t>PV Noncurrent DTLs.</t>
    </r>
    <r>
      <rPr>
        <vertAlign val="superscript"/>
        <sz val="10"/>
        <rFont val="Arial"/>
        <family val="2"/>
      </rPr>
      <t>8</t>
    </r>
  </si>
  <si>
    <t>No. of Shares (mil.)</t>
  </si>
  <si>
    <t xml:space="preserve">     I = 6.85%, pretax cost of debt estimated as the yield to maturity on BBB+ rated debt per Yahoo Finance on 9/5/2010.</t>
  </si>
  <si>
    <t xml:space="preserve">          cost of debt.</t>
  </si>
  <si>
    <t xml:space="preserve">     Capitalized value of oper. leases = PV of lease exp. provided in financial statement footnotes discounted at firm's .</t>
  </si>
  <si>
    <t xml:space="preserve">     Operating lease equipment estimated useful lives = 25 years; estimated annual operating lease depreciation expense</t>
  </si>
  <si>
    <t xml:space="preserve">           = $6,450/25 = $258</t>
  </si>
  <si>
    <t>Coupon</t>
  </si>
  <si>
    <t>Maturity Date</t>
  </si>
  <si>
    <t>Face Value (000)</t>
  </si>
  <si>
    <t xml:space="preserve">    5.20%            March 2011                 $1,000,000           x                1.02630 </t>
  </si>
  <si>
    <t xml:space="preserve">                                                                            Total Long Term Debt</t>
  </si>
  <si>
    <r>
      <t>7</t>
    </r>
    <r>
      <rPr>
        <sz val="10"/>
        <rFont val="Arial"/>
        <family val="0"/>
      </rPr>
      <t xml:space="preserve">Market Value of Home Depot Debt: </t>
    </r>
  </si>
  <si>
    <t>2019 net deferred tax liability paid off in equal amounts during following decade.</t>
  </si>
  <si>
    <t xml:space="preserve">    6.19%            March 2012                     $40,000           x                 1.03366 </t>
  </si>
  <si>
    <t xml:space="preserve">    6.74%             May 2013                       $14,285           x                 1.03650</t>
  </si>
  <si>
    <t xml:space="preserve">    5.25%        December 2013               $1,258,000           x                 1.02630 </t>
  </si>
  <si>
    <t xml:space="preserve">    5.88%        December 2036               $2,960,000           x                 1.10650</t>
  </si>
  <si>
    <t xml:space="preserve">    5.40%            March 2016                 $3,040,000           x                 1.12250</t>
  </si>
  <si>
    <t>History</t>
  </si>
  <si>
    <t>Explanatory Notes:</t>
  </si>
  <si>
    <t xml:space="preserve">Total Operating Value </t>
  </si>
  <si>
    <t xml:space="preserve">     ke = .0265 + 1.10 (.055) = 8.43%, where 2.65% is the 10-year Treasury bond rate on September 5, 2010 and 1.21 is  </t>
  </si>
  <si>
    <t xml:space="preserve">          the firm's beta provided by Yahoo Finance/Capital IQ.</t>
  </si>
  <si>
    <t xml:space="preserve">          held constant throughout the forecast period.</t>
  </si>
  <si>
    <t xml:space="preserve">     Weights for debt and equity of 31% and 69%, respectively, are based on firm's current debt to capital ratio  </t>
  </si>
  <si>
    <r>
      <t>8</t>
    </r>
    <r>
      <rPr>
        <sz val="10"/>
        <rFont val="Arial"/>
        <family val="0"/>
      </rPr>
      <t>PV of Net Noncurrent DTLs (Net Deferred Tax Assets - Deferred Tax Liabilities) Calculation:</t>
    </r>
  </si>
  <si>
    <t>Projections</t>
  </si>
  <si>
    <t>Percent of Par Value (9/5/10)</t>
  </si>
  <si>
    <t>Table 7.8 Determining Home Depot's Equity Value Using the Enterprise Method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</si>
</sst>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%"/>
    <numFmt numFmtId="166" formatCode="0.0000"/>
    <numFmt numFmtId="167" formatCode="0_);[Red]\(0\)"/>
    <numFmt numFmtId="168" formatCode="0.000"/>
    <numFmt numFmtId="169" formatCode="&quot;$&quot;#,##0.00"/>
    <numFmt numFmtId="170" formatCode="&quot;$&quot;#,##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 shrinkToFit="1"/>
    </xf>
    <xf numFmtId="169" fontId="0" fillId="0" borderId="0" xfId="0" applyNumberFormat="1" applyAlignment="1">
      <alignment shrinkToFit="1"/>
    </xf>
    <xf numFmtId="170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70" fontId="0" fillId="0" borderId="0" xfId="0" applyNumberFormat="1" applyAlignment="1">
      <alignment shrinkToFit="1"/>
    </xf>
    <xf numFmtId="3" fontId="0" fillId="0" borderId="0" xfId="0" applyNumberFormat="1" applyAlignment="1">
      <alignment shrinkToFit="1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shrinkToFit="1"/>
    </xf>
    <xf numFmtId="0" fontId="6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72"/>
  <sheetViews>
    <sheetView tabSelected="1" zoomScalePageLayoutView="0" workbookViewId="0" topLeftCell="A1">
      <selection activeCell="B1" sqref="B1:N1"/>
    </sheetView>
  </sheetViews>
  <sheetFormatPr defaultColWidth="8.28125" defaultRowHeight="12.75"/>
  <cols>
    <col min="1" max="2" width="8.28125" style="0" customWidth="1"/>
    <col min="3" max="3" width="5.421875" style="0" customWidth="1"/>
    <col min="4" max="15" width="6.57421875" style="2" customWidth="1"/>
  </cols>
  <sheetData>
    <row r="1" spans="2:14" ht="12.75">
      <c r="B1" s="11" t="s">
        <v>78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3:15" ht="12.75">
      <c r="C2" s="1"/>
      <c r="D2" s="24" t="s">
        <v>68</v>
      </c>
      <c r="E2" s="24"/>
      <c r="F2" s="24" t="s">
        <v>76</v>
      </c>
      <c r="G2" s="24"/>
      <c r="H2" s="24"/>
      <c r="I2" s="24"/>
      <c r="J2" s="24"/>
      <c r="K2" s="24"/>
      <c r="L2" s="24"/>
      <c r="M2" s="24"/>
      <c r="N2" s="24"/>
      <c r="O2" s="24"/>
    </row>
    <row r="3" spans="4:15" ht="12.75">
      <c r="D3" s="2">
        <v>2008</v>
      </c>
      <c r="E3" s="2">
        <v>2009</v>
      </c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</row>
    <row r="4" spans="1:3" ht="12.75">
      <c r="A4" s="25" t="s">
        <v>4</v>
      </c>
      <c r="B4" s="25"/>
      <c r="C4" s="25"/>
    </row>
    <row r="5" spans="1:124" ht="12.75">
      <c r="A5" s="12" t="s">
        <v>36</v>
      </c>
      <c r="B5" s="12"/>
      <c r="C5" s="12"/>
      <c r="D5" s="4">
        <v>-0.0784</v>
      </c>
      <c r="E5" s="4">
        <v>-0.072</v>
      </c>
      <c r="F5" s="4">
        <v>-0.04</v>
      </c>
      <c r="G5" s="4">
        <v>0.01</v>
      </c>
      <c r="H5" s="4">
        <v>0.02</v>
      </c>
      <c r="I5" s="4">
        <v>0.04</v>
      </c>
      <c r="J5" s="4">
        <v>0.05</v>
      </c>
      <c r="K5" s="4">
        <v>0.05</v>
      </c>
      <c r="L5" s="4">
        <v>0.04</v>
      </c>
      <c r="M5" s="4">
        <v>0.04</v>
      </c>
      <c r="N5" s="4">
        <v>0.035</v>
      </c>
      <c r="O5" s="4">
        <v>0.03</v>
      </c>
      <c r="DT5" t="s">
        <v>7</v>
      </c>
    </row>
    <row r="6" spans="1:15" ht="12.75">
      <c r="A6" s="12" t="s">
        <v>37</v>
      </c>
      <c r="B6" s="12"/>
      <c r="C6" s="12"/>
      <c r="D6" s="4">
        <v>0.061</v>
      </c>
      <c r="E6" s="4">
        <v>0.073</v>
      </c>
      <c r="F6" s="4">
        <v>0.07</v>
      </c>
      <c r="G6" s="4">
        <v>0.065</v>
      </c>
      <c r="H6" s="4">
        <v>0.068</v>
      </c>
      <c r="I6" s="4">
        <v>0.07</v>
      </c>
      <c r="J6" s="4">
        <v>0.072</v>
      </c>
      <c r="K6" s="4">
        <v>0.075</v>
      </c>
      <c r="L6" s="4">
        <v>0.075</v>
      </c>
      <c r="M6" s="4">
        <v>0.078</v>
      </c>
      <c r="N6" s="4">
        <v>0.08</v>
      </c>
      <c r="O6" s="4">
        <v>0.08</v>
      </c>
    </row>
    <row r="7" spans="1:15" ht="12.75">
      <c r="A7" s="15" t="s">
        <v>9</v>
      </c>
      <c r="B7" s="15"/>
      <c r="C7" s="15"/>
      <c r="D7" s="4">
        <v>0.026</v>
      </c>
      <c r="E7" s="4">
        <v>0.025</v>
      </c>
      <c r="F7" s="4">
        <v>0.025</v>
      </c>
      <c r="G7" s="4">
        <v>0.025</v>
      </c>
      <c r="H7" s="4">
        <v>0.025</v>
      </c>
      <c r="I7" s="4">
        <v>0.025</v>
      </c>
      <c r="J7" s="4">
        <v>0.025</v>
      </c>
      <c r="K7" s="4">
        <v>0.025</v>
      </c>
      <c r="L7" s="4">
        <v>0.025</v>
      </c>
      <c r="M7" s="4">
        <v>0.025</v>
      </c>
      <c r="N7" s="4">
        <v>0.025</v>
      </c>
      <c r="O7" s="4">
        <v>0.025</v>
      </c>
    </row>
    <row r="8" spans="1:15" ht="12.75">
      <c r="A8" s="12" t="s">
        <v>23</v>
      </c>
      <c r="B8" s="12"/>
      <c r="C8" s="12"/>
      <c r="D8" s="4">
        <v>0.356</v>
      </c>
      <c r="E8" s="4">
        <v>0.342</v>
      </c>
      <c r="F8" s="4">
        <v>0.34</v>
      </c>
      <c r="G8" s="4">
        <v>0.34</v>
      </c>
      <c r="H8" s="4">
        <v>0.34</v>
      </c>
      <c r="I8" s="4">
        <v>0.34</v>
      </c>
      <c r="J8" s="4">
        <v>0.34</v>
      </c>
      <c r="K8" s="4">
        <v>0.34</v>
      </c>
      <c r="L8" s="4">
        <v>0.34</v>
      </c>
      <c r="M8" s="4">
        <v>0.34</v>
      </c>
      <c r="N8" s="4">
        <v>0.34</v>
      </c>
      <c r="O8" s="4">
        <v>0.34</v>
      </c>
    </row>
    <row r="9" spans="1:15" ht="12.75">
      <c r="A9" s="12" t="s">
        <v>24</v>
      </c>
      <c r="B9" s="12"/>
      <c r="C9" s="12"/>
      <c r="D9" s="4"/>
      <c r="E9" s="4"/>
      <c r="F9" s="4">
        <v>40</v>
      </c>
      <c r="G9" s="4">
        <v>40</v>
      </c>
      <c r="H9" s="4">
        <v>40</v>
      </c>
      <c r="I9" s="4">
        <v>40</v>
      </c>
      <c r="J9" s="4">
        <v>40</v>
      </c>
      <c r="K9" s="4">
        <v>40</v>
      </c>
      <c r="L9" s="4">
        <v>40</v>
      </c>
      <c r="M9" s="4">
        <v>40</v>
      </c>
      <c r="N9" s="4">
        <v>40</v>
      </c>
      <c r="O9" s="4">
        <v>40</v>
      </c>
    </row>
    <row r="10" spans="1:15" ht="12.75">
      <c r="A10" s="12" t="s">
        <v>38</v>
      </c>
      <c r="B10" s="12"/>
      <c r="C10" s="12"/>
      <c r="D10" s="4">
        <v>0.048</v>
      </c>
      <c r="E10" s="4">
        <v>0.057</v>
      </c>
      <c r="F10" s="4">
        <v>0.06</v>
      </c>
      <c r="G10" s="4">
        <v>0.06</v>
      </c>
      <c r="H10" s="4">
        <v>0.06</v>
      </c>
      <c r="I10" s="4">
        <v>0.06</v>
      </c>
      <c r="J10" s="4">
        <v>0.06</v>
      </c>
      <c r="K10" s="4">
        <v>0.06</v>
      </c>
      <c r="L10" s="4">
        <v>0.06</v>
      </c>
      <c r="M10" s="4">
        <v>0.06</v>
      </c>
      <c r="N10" s="4">
        <v>0.06</v>
      </c>
      <c r="O10" s="4">
        <v>0.06</v>
      </c>
    </row>
    <row r="11" spans="1:15" ht="12.75">
      <c r="A11" s="15" t="s">
        <v>6</v>
      </c>
      <c r="B11" s="15"/>
      <c r="C11" s="15"/>
      <c r="D11" s="4">
        <v>0.049</v>
      </c>
      <c r="E11" s="4">
        <v>0.026</v>
      </c>
      <c r="F11" s="4">
        <v>0.035</v>
      </c>
      <c r="G11" s="4">
        <v>0.035</v>
      </c>
      <c r="H11" s="4">
        <v>0.035</v>
      </c>
      <c r="I11" s="4">
        <v>0.035</v>
      </c>
      <c r="J11" s="4">
        <v>0.035</v>
      </c>
      <c r="K11" s="4">
        <v>0.035</v>
      </c>
      <c r="L11" s="4">
        <v>0.035</v>
      </c>
      <c r="M11" s="4">
        <v>0.035</v>
      </c>
      <c r="N11" s="4">
        <v>0.035</v>
      </c>
      <c r="O11" s="4">
        <v>0.035</v>
      </c>
    </row>
    <row r="12" spans="1:15" ht="14.25">
      <c r="A12" s="15" t="s">
        <v>15</v>
      </c>
      <c r="B12" s="15"/>
      <c r="C12" s="15"/>
      <c r="D12" s="4"/>
      <c r="E12" s="4"/>
      <c r="F12" s="4">
        <v>0.0728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15" t="s">
        <v>39</v>
      </c>
      <c r="B13" s="15"/>
      <c r="C13" s="15"/>
      <c r="D13" s="4"/>
      <c r="E13" s="4"/>
      <c r="F13" s="4">
        <v>0.07</v>
      </c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15" t="s">
        <v>40</v>
      </c>
      <c r="B14" s="15"/>
      <c r="C14" s="15"/>
      <c r="D14" s="4"/>
      <c r="E14" s="4"/>
      <c r="F14" s="4">
        <v>0.03</v>
      </c>
      <c r="G14" s="4"/>
      <c r="H14" s="4"/>
      <c r="I14" s="4"/>
      <c r="J14" s="4"/>
      <c r="K14" s="4"/>
      <c r="L14" s="4"/>
      <c r="M14" s="4"/>
      <c r="N14" s="4"/>
      <c r="O14" s="4"/>
    </row>
    <row r="15" spans="1:3" ht="12.75">
      <c r="A15" s="18" t="s">
        <v>25</v>
      </c>
      <c r="B15" s="18"/>
      <c r="C15" s="18"/>
    </row>
    <row r="16" spans="1:15" ht="12.75">
      <c r="A16" s="12" t="s">
        <v>5</v>
      </c>
      <c r="B16" s="12"/>
      <c r="C16" s="12"/>
      <c r="D16" s="10">
        <v>71288</v>
      </c>
      <c r="E16" s="10">
        <v>66176</v>
      </c>
      <c r="F16" s="10">
        <f>E16*(1+F5)</f>
        <v>63528.96</v>
      </c>
      <c r="G16" s="10">
        <f>F16*(1+G5)</f>
        <v>64164.2496</v>
      </c>
      <c r="H16" s="10">
        <f>G16*(1+H5)</f>
        <v>65447.534592</v>
      </c>
      <c r="I16" s="10">
        <f aca="true" t="shared" si="0" ref="I16:O16">H16*(1+I5)</f>
        <v>68065.43597568001</v>
      </c>
      <c r="J16" s="10">
        <f t="shared" si="0"/>
        <v>71468.70777446401</v>
      </c>
      <c r="K16" s="10">
        <f t="shared" si="0"/>
        <v>75042.14316318721</v>
      </c>
      <c r="L16" s="10">
        <f t="shared" si="0"/>
        <v>78043.8288897147</v>
      </c>
      <c r="M16" s="10">
        <f t="shared" si="0"/>
        <v>81165.5820453033</v>
      </c>
      <c r="N16" s="10">
        <f t="shared" si="0"/>
        <v>84006.3774168889</v>
      </c>
      <c r="O16" s="10">
        <f t="shared" si="0"/>
        <v>86526.56873939557</v>
      </c>
    </row>
    <row r="17" spans="1:15" ht="12.75">
      <c r="A17" s="12" t="s">
        <v>0</v>
      </c>
      <c r="B17" s="12"/>
      <c r="C17" s="12"/>
      <c r="D17" s="9">
        <v>4359</v>
      </c>
      <c r="E17" s="9">
        <v>4803</v>
      </c>
      <c r="F17" s="10">
        <f>F16*F6</f>
        <v>4447.0272</v>
      </c>
      <c r="G17" s="10">
        <f aca="true" t="shared" si="1" ref="G17:O17">G16*G6</f>
        <v>4170.676224000001</v>
      </c>
      <c r="H17" s="10">
        <f t="shared" si="1"/>
        <v>4450.432352256001</v>
      </c>
      <c r="I17" s="10">
        <f t="shared" si="1"/>
        <v>4764.580518297601</v>
      </c>
      <c r="J17" s="10">
        <f t="shared" si="1"/>
        <v>5145.746959761408</v>
      </c>
      <c r="K17" s="10">
        <f t="shared" si="1"/>
        <v>5628.160737239041</v>
      </c>
      <c r="L17" s="10">
        <f t="shared" si="1"/>
        <v>5853.287166728603</v>
      </c>
      <c r="M17" s="10">
        <f t="shared" si="1"/>
        <v>6330.915399533657</v>
      </c>
      <c r="N17" s="10">
        <f t="shared" si="1"/>
        <v>6720.510193351112</v>
      </c>
      <c r="O17" s="10">
        <f t="shared" si="1"/>
        <v>6922.125499151646</v>
      </c>
    </row>
    <row r="18" spans="1:15" ht="12.75">
      <c r="A18" s="12" t="s">
        <v>41</v>
      </c>
      <c r="B18" s="12"/>
      <c r="C18" s="12"/>
      <c r="D18" s="9"/>
      <c r="E18" s="9"/>
      <c r="F18" s="9">
        <v>802</v>
      </c>
      <c r="G18" s="9">
        <v>717</v>
      </c>
      <c r="H18" s="9">
        <v>640</v>
      </c>
      <c r="I18" s="9">
        <v>584</v>
      </c>
      <c r="J18" s="9">
        <v>535</v>
      </c>
      <c r="K18" s="9">
        <v>535</v>
      </c>
      <c r="L18" s="9">
        <v>535</v>
      </c>
      <c r="M18" s="9">
        <v>535</v>
      </c>
      <c r="N18" s="9">
        <v>535</v>
      </c>
      <c r="O18" s="9">
        <v>535</v>
      </c>
    </row>
    <row r="19" spans="1:15" ht="12.75">
      <c r="A19" s="12" t="s">
        <v>31</v>
      </c>
      <c r="B19" s="12"/>
      <c r="C19" s="12"/>
      <c r="D19" s="9"/>
      <c r="E19" s="9"/>
      <c r="F19" s="9">
        <v>258</v>
      </c>
      <c r="G19" s="9">
        <v>258</v>
      </c>
      <c r="H19" s="9">
        <v>258</v>
      </c>
      <c r="I19" s="9">
        <v>258</v>
      </c>
      <c r="J19" s="9">
        <v>258</v>
      </c>
      <c r="K19" s="9">
        <v>258</v>
      </c>
      <c r="L19" s="9">
        <v>258</v>
      </c>
      <c r="M19" s="9">
        <v>258</v>
      </c>
      <c r="N19" s="9">
        <v>258</v>
      </c>
      <c r="O19" s="9">
        <v>258</v>
      </c>
    </row>
    <row r="20" spans="1:15" ht="12.75">
      <c r="A20" s="12" t="s">
        <v>1</v>
      </c>
      <c r="B20" s="12"/>
      <c r="C20" s="12"/>
      <c r="D20" s="9"/>
      <c r="E20" s="9"/>
      <c r="F20" s="9">
        <f>F17+F18-F19</f>
        <v>4991.0272</v>
      </c>
      <c r="G20" s="9">
        <f aca="true" t="shared" si="2" ref="G20:O20">G17+G18-G19</f>
        <v>4629.676224000001</v>
      </c>
      <c r="H20" s="9">
        <f t="shared" si="2"/>
        <v>4832.432352256001</v>
      </c>
      <c r="I20" s="9">
        <f t="shared" si="2"/>
        <v>5090.580518297601</v>
      </c>
      <c r="J20" s="9">
        <f t="shared" si="2"/>
        <v>5422.746959761408</v>
      </c>
      <c r="K20" s="9">
        <f t="shared" si="2"/>
        <v>5905.160737239041</v>
      </c>
      <c r="L20" s="9">
        <f t="shared" si="2"/>
        <v>6130.287166728603</v>
      </c>
      <c r="M20" s="9">
        <f t="shared" si="2"/>
        <v>6607.915399533657</v>
      </c>
      <c r="N20" s="9">
        <f t="shared" si="2"/>
        <v>6997.510193351112</v>
      </c>
      <c r="O20" s="9">
        <f t="shared" si="2"/>
        <v>7199.125499151646</v>
      </c>
    </row>
    <row r="21" spans="1:15" ht="12.75">
      <c r="A21" s="12" t="s">
        <v>2</v>
      </c>
      <c r="B21" s="12"/>
      <c r="C21" s="12"/>
      <c r="D21" s="9"/>
      <c r="E21" s="9"/>
      <c r="F21" s="10">
        <f>F20*(1-0.34)</f>
        <v>3294.077952</v>
      </c>
      <c r="G21" s="10">
        <f aca="true" t="shared" si="3" ref="G21:N21">G20*(1-0.34)</f>
        <v>3055.5863078400002</v>
      </c>
      <c r="H21" s="10">
        <f t="shared" si="3"/>
        <v>3189.40535248896</v>
      </c>
      <c r="I21" s="10">
        <f t="shared" si="3"/>
        <v>3359.7831420764164</v>
      </c>
      <c r="J21" s="10">
        <f t="shared" si="3"/>
        <v>3579.012993442529</v>
      </c>
      <c r="K21" s="10">
        <f t="shared" si="3"/>
        <v>3897.4060865777665</v>
      </c>
      <c r="L21" s="10">
        <f t="shared" si="3"/>
        <v>4045.989530040877</v>
      </c>
      <c r="M21" s="10">
        <f t="shared" si="3"/>
        <v>4361.224163692214</v>
      </c>
      <c r="N21" s="10">
        <f t="shared" si="3"/>
        <v>4618.356727611734</v>
      </c>
      <c r="O21" s="10">
        <f>O20*(1-0.34)</f>
        <v>4751.4228294400855</v>
      </c>
    </row>
    <row r="22" spans="1:15" ht="12.75">
      <c r="A22" s="12" t="s">
        <v>42</v>
      </c>
      <c r="B22" s="12"/>
      <c r="C22" s="12"/>
      <c r="D22" s="9">
        <v>1785</v>
      </c>
      <c r="E22" s="9">
        <v>1707</v>
      </c>
      <c r="F22" s="10">
        <f>F16*0.03</f>
        <v>1905.8688</v>
      </c>
      <c r="G22" s="10">
        <f aca="true" t="shared" si="4" ref="G22:O22">G16*0.03</f>
        <v>1924.927488</v>
      </c>
      <c r="H22" s="10">
        <f t="shared" si="4"/>
        <v>1963.42603776</v>
      </c>
      <c r="I22" s="10">
        <f t="shared" si="4"/>
        <v>2041.9630792704002</v>
      </c>
      <c r="J22" s="10">
        <f t="shared" si="4"/>
        <v>2144.06123323392</v>
      </c>
      <c r="K22" s="10">
        <f t="shared" si="4"/>
        <v>2251.2642948956163</v>
      </c>
      <c r="L22" s="10">
        <f t="shared" si="4"/>
        <v>2341.314866691441</v>
      </c>
      <c r="M22" s="10">
        <f t="shared" si="4"/>
        <v>2434.9674613590987</v>
      </c>
      <c r="N22" s="10">
        <f t="shared" si="4"/>
        <v>2520.191322506667</v>
      </c>
      <c r="O22" s="10">
        <f t="shared" si="4"/>
        <v>2595.797062181867</v>
      </c>
    </row>
    <row r="23" spans="1:15" ht="14.25">
      <c r="A23" s="12" t="s">
        <v>43</v>
      </c>
      <c r="B23" s="12"/>
      <c r="C23" s="12"/>
      <c r="D23" s="9"/>
      <c r="E23" s="9">
        <v>1328</v>
      </c>
      <c r="F23" s="9">
        <f>F55-E55</f>
        <v>274.73759999999993</v>
      </c>
      <c r="G23" s="9">
        <f aca="true" t="shared" si="5" ref="G23:O23">G55-F55</f>
        <v>38.11737600000015</v>
      </c>
      <c r="H23" s="9">
        <f t="shared" si="5"/>
        <v>76.99709952000012</v>
      </c>
      <c r="I23" s="9">
        <f t="shared" si="5"/>
        <v>157.07408302080012</v>
      </c>
      <c r="J23" s="9">
        <f t="shared" si="5"/>
        <v>204.19630792703992</v>
      </c>
      <c r="K23" s="9">
        <f t="shared" si="5"/>
        <v>214.40612332339242</v>
      </c>
      <c r="L23" s="9">
        <f t="shared" si="5"/>
        <v>180.1011435916489</v>
      </c>
      <c r="M23" s="9">
        <f t="shared" si="5"/>
        <v>187.30518933531584</v>
      </c>
      <c r="N23" s="9">
        <f t="shared" si="5"/>
        <v>170.44772229513637</v>
      </c>
      <c r="O23" s="9">
        <f t="shared" si="5"/>
        <v>151.21147935040062</v>
      </c>
    </row>
    <row r="24" spans="1:15" ht="12.75">
      <c r="A24" s="12" t="s">
        <v>44</v>
      </c>
      <c r="B24" s="12"/>
      <c r="C24" s="12"/>
      <c r="D24" s="9">
        <v>1847</v>
      </c>
      <c r="E24" s="9">
        <v>966</v>
      </c>
      <c r="F24" s="9">
        <f>F16*0.035</f>
        <v>2223.5136</v>
      </c>
      <c r="G24" s="9">
        <f aca="true" t="shared" si="6" ref="G24:O24">G16*0.035</f>
        <v>2245.7487360000005</v>
      </c>
      <c r="H24" s="9">
        <f t="shared" si="6"/>
        <v>2290.6637107200004</v>
      </c>
      <c r="I24" s="9">
        <f t="shared" si="6"/>
        <v>2382.2902591488005</v>
      </c>
      <c r="J24" s="9">
        <f t="shared" si="6"/>
        <v>2501.4047721062407</v>
      </c>
      <c r="K24" s="9">
        <f t="shared" si="6"/>
        <v>2626.475010711553</v>
      </c>
      <c r="L24" s="9">
        <f t="shared" si="6"/>
        <v>2731.5340111400146</v>
      </c>
      <c r="M24" s="9">
        <f t="shared" si="6"/>
        <v>2840.7953715856156</v>
      </c>
      <c r="N24" s="9">
        <f t="shared" si="6"/>
        <v>2940.223209591112</v>
      </c>
      <c r="O24" s="9">
        <f t="shared" si="6"/>
        <v>3028.4299058788456</v>
      </c>
    </row>
    <row r="25" spans="1:15" ht="14.25">
      <c r="A25" s="12" t="s">
        <v>45</v>
      </c>
      <c r="B25" s="12"/>
      <c r="C25" s="12"/>
      <c r="D25" s="9"/>
      <c r="E25" s="9"/>
      <c r="F25" s="9">
        <f aca="true" t="shared" si="7" ref="F25:O25">F21+F22-F23-F24</f>
        <v>2701.695551999999</v>
      </c>
      <c r="G25" s="9">
        <f t="shared" si="7"/>
        <v>2696.6476838399994</v>
      </c>
      <c r="H25" s="9">
        <f t="shared" si="7"/>
        <v>2785.1705800089594</v>
      </c>
      <c r="I25" s="9">
        <f t="shared" si="7"/>
        <v>2862.381879177217</v>
      </c>
      <c r="J25" s="9">
        <f t="shared" si="7"/>
        <v>3017.4731466431685</v>
      </c>
      <c r="K25" s="9">
        <f t="shared" si="7"/>
        <v>3307.7892474384375</v>
      </c>
      <c r="L25" s="9">
        <f t="shared" si="7"/>
        <v>3475.669242000654</v>
      </c>
      <c r="M25" s="9">
        <f t="shared" si="7"/>
        <v>3768.091064130381</v>
      </c>
      <c r="N25" s="9">
        <f t="shared" si="7"/>
        <v>4027.8771182321525</v>
      </c>
      <c r="O25" s="9">
        <f t="shared" si="7"/>
        <v>4167.578506392707</v>
      </c>
    </row>
    <row r="26" spans="1:15" ht="12.75">
      <c r="A26" s="12" t="s">
        <v>46</v>
      </c>
      <c r="B26" s="12"/>
      <c r="C26" s="12"/>
      <c r="D26" s="9"/>
      <c r="E26" s="9"/>
      <c r="F26" s="10">
        <f>NPV(F12,F25:O25)</f>
        <v>22048.341467883634</v>
      </c>
      <c r="G26" s="10"/>
      <c r="H26" s="9"/>
      <c r="I26" s="9"/>
      <c r="J26" s="9"/>
      <c r="K26" s="9"/>
      <c r="L26" s="9"/>
      <c r="M26" s="9"/>
      <c r="N26" s="9"/>
      <c r="O26" s="9"/>
    </row>
    <row r="27" spans="1:15" ht="12.75">
      <c r="A27" s="12" t="s">
        <v>3</v>
      </c>
      <c r="B27" s="12"/>
      <c r="C27" s="12"/>
      <c r="D27" s="9"/>
      <c r="E27" s="9"/>
      <c r="F27" s="9">
        <f>((O20*(1-0.4)+O22-O23-O24)*(1.03)/(0.07-0.03))/(1.0728)^10</f>
        <v>47638.003602617464</v>
      </c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15" t="s">
        <v>70</v>
      </c>
      <c r="B28" s="15"/>
      <c r="C28" s="15"/>
      <c r="D28" s="9"/>
      <c r="E28" s="9"/>
      <c r="F28" s="9">
        <f>F26+F27</f>
        <v>69686.34507050109</v>
      </c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15" t="s">
        <v>47</v>
      </c>
      <c r="B29" s="15"/>
      <c r="C29" s="15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4.25">
      <c r="A30" s="15" t="s">
        <v>21</v>
      </c>
      <c r="B30" s="15"/>
      <c r="C30" s="15"/>
      <c r="D30" s="9"/>
      <c r="E30" s="9"/>
      <c r="F30" s="9">
        <v>0</v>
      </c>
      <c r="G30" s="9"/>
      <c r="H30" s="9"/>
      <c r="I30" s="9"/>
      <c r="J30" s="9"/>
      <c r="K30" s="9"/>
      <c r="L30" s="9"/>
      <c r="M30" s="9"/>
      <c r="N30" s="9"/>
      <c r="O30" s="9"/>
    </row>
    <row r="31" spans="1:15" ht="14.25">
      <c r="A31" s="15" t="s">
        <v>26</v>
      </c>
      <c r="B31" s="15"/>
      <c r="C31" s="15"/>
      <c r="D31" s="9"/>
      <c r="E31" s="9"/>
      <c r="F31" s="9">
        <v>256</v>
      </c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3" t="s">
        <v>11</v>
      </c>
      <c r="B32" s="3"/>
      <c r="C32" s="3"/>
      <c r="D32" s="9"/>
      <c r="E32" s="9"/>
      <c r="F32" s="9">
        <f>F28+F30+F31</f>
        <v>69942.34507050109</v>
      </c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15" t="s">
        <v>12</v>
      </c>
      <c r="B33" s="15"/>
      <c r="C33" s="15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4.25">
      <c r="A34" s="15" t="s">
        <v>27</v>
      </c>
      <c r="B34" s="15"/>
      <c r="C34" s="15"/>
      <c r="D34" s="9"/>
      <c r="E34" s="9"/>
      <c r="F34" s="10">
        <v>9469</v>
      </c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15" t="s">
        <v>48</v>
      </c>
      <c r="B35" s="15"/>
      <c r="C35" s="15"/>
      <c r="D35" s="9"/>
      <c r="E35" s="9"/>
      <c r="F35" s="9">
        <v>6450</v>
      </c>
      <c r="G35" s="9"/>
      <c r="H35" s="9"/>
      <c r="I35" s="9"/>
      <c r="J35" s="9"/>
      <c r="K35" s="9"/>
      <c r="L35" s="9"/>
      <c r="M35" s="9"/>
      <c r="N35" s="9"/>
      <c r="O35" s="9"/>
    </row>
    <row r="36" spans="1:15" ht="14.25">
      <c r="A36" s="15" t="s">
        <v>49</v>
      </c>
      <c r="B36" s="15"/>
      <c r="C36" s="15"/>
      <c r="D36" s="9"/>
      <c r="E36" s="9"/>
      <c r="F36" s="9">
        <f>D72</f>
        <v>1102.287155442455</v>
      </c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15" t="s">
        <v>10</v>
      </c>
      <c r="B37" s="15"/>
      <c r="C37" s="15"/>
      <c r="D37" s="9"/>
      <c r="E37" s="9"/>
      <c r="F37" s="9">
        <v>158</v>
      </c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15" t="s">
        <v>8</v>
      </c>
      <c r="B38" s="15"/>
      <c r="C38" s="15"/>
      <c r="D38" s="9"/>
      <c r="E38" s="9"/>
      <c r="F38" s="9">
        <f>F32-F34-F35-F36-F37</f>
        <v>52763.057915058635</v>
      </c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15" t="s">
        <v>50</v>
      </c>
      <c r="B39" s="15"/>
      <c r="C39" s="15"/>
      <c r="D39" s="9"/>
      <c r="E39" s="9"/>
      <c r="F39" s="10">
        <v>1683</v>
      </c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15" t="s">
        <v>13</v>
      </c>
      <c r="B40" s="15"/>
      <c r="C40" s="15"/>
      <c r="D40" s="9"/>
      <c r="E40" s="9"/>
      <c r="F40" s="5">
        <f>F38/F39</f>
        <v>31.350598880011074</v>
      </c>
      <c r="G40" s="9"/>
      <c r="H40" s="9"/>
      <c r="I40" s="9"/>
      <c r="J40" s="9"/>
      <c r="K40" s="9"/>
      <c r="L40" s="9"/>
      <c r="M40" s="9"/>
      <c r="N40" s="9"/>
      <c r="O40" s="9"/>
    </row>
    <row r="41" spans="1:3" ht="12.75">
      <c r="A41" s="25" t="s">
        <v>69</v>
      </c>
      <c r="B41" s="12"/>
      <c r="C41" s="12"/>
    </row>
    <row r="42" spans="1:3" ht="14.25">
      <c r="A42" s="21" t="s">
        <v>17</v>
      </c>
      <c r="B42" s="12"/>
      <c r="C42" s="12"/>
    </row>
    <row r="43" spans="1:15" ht="12.75">
      <c r="A43" s="12" t="s">
        <v>71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>
      <c r="A44" s="12" t="s">
        <v>72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2.75">
      <c r="A45" s="12" t="s">
        <v>51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2.75">
      <c r="A46" s="15" t="s">
        <v>74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2.75">
      <c r="A47" s="15" t="s">
        <v>73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2.75">
      <c r="A48" s="12" t="s">
        <v>18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2.75">
      <c r="A49" s="15" t="s">
        <v>19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ht="14.25">
      <c r="A50" s="21" t="s">
        <v>20</v>
      </c>
      <c r="B50" s="12"/>
      <c r="C50" s="1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5" t="s">
        <v>53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15" t="s">
        <v>52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ht="12.75">
      <c r="A53" s="12" t="s">
        <v>54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2.75">
      <c r="A54" s="15" t="s">
        <v>55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4.25">
      <c r="A55" s="21" t="s">
        <v>22</v>
      </c>
      <c r="B55" s="12"/>
      <c r="C55" s="12"/>
      <c r="E55" s="8">
        <v>3537</v>
      </c>
      <c r="F55" s="6">
        <f>F16*0.06</f>
        <v>3811.7376</v>
      </c>
      <c r="G55" s="6">
        <f aca="true" t="shared" si="8" ref="G55:O55">G16*0.06</f>
        <v>3849.854976</v>
      </c>
      <c r="H55" s="6">
        <f t="shared" si="8"/>
        <v>3926.85207552</v>
      </c>
      <c r="I55" s="6">
        <f t="shared" si="8"/>
        <v>4083.9261585408003</v>
      </c>
      <c r="J55" s="6">
        <f t="shared" si="8"/>
        <v>4288.12246646784</v>
      </c>
      <c r="K55" s="6">
        <f t="shared" si="8"/>
        <v>4502.528589791233</v>
      </c>
      <c r="L55" s="6">
        <f t="shared" si="8"/>
        <v>4682.629733382882</v>
      </c>
      <c r="M55" s="6">
        <f t="shared" si="8"/>
        <v>4869.934922718197</v>
      </c>
      <c r="N55" s="6">
        <f t="shared" si="8"/>
        <v>5040.382645013334</v>
      </c>
      <c r="O55" s="6">
        <f t="shared" si="8"/>
        <v>5191.594124363734</v>
      </c>
    </row>
    <row r="56" spans="1:15" ht="14.25">
      <c r="A56" s="21" t="s">
        <v>30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4.25">
      <c r="A57" s="21" t="s">
        <v>28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4.25">
      <c r="A58" s="21" t="s">
        <v>29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4.25">
      <c r="A59" s="19" t="s">
        <v>61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6"/>
      <c r="O59" s="17"/>
    </row>
    <row r="60" spans="1:15" ht="14.25">
      <c r="A60" s="7"/>
      <c r="B60" s="15" t="s">
        <v>56</v>
      </c>
      <c r="C60" s="15"/>
      <c r="D60" s="15" t="s">
        <v>57</v>
      </c>
      <c r="E60" s="15"/>
      <c r="F60" s="12"/>
      <c r="G60" s="15" t="s">
        <v>58</v>
      </c>
      <c r="H60" s="15"/>
      <c r="I60" s="15"/>
      <c r="J60" s="15" t="s">
        <v>77</v>
      </c>
      <c r="K60" s="15"/>
      <c r="L60" s="15"/>
      <c r="M60" s="12"/>
      <c r="N60" s="16" t="s">
        <v>14</v>
      </c>
      <c r="O60" s="17"/>
    </row>
    <row r="61" spans="1:15" ht="12.75">
      <c r="A61" s="3"/>
      <c r="B61" s="15" t="s">
        <v>59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20">
        <v>1026300</v>
      </c>
      <c r="O61" s="20"/>
    </row>
    <row r="62" spans="1:15" ht="12.75">
      <c r="A62" s="3"/>
      <c r="B62" s="15" t="s">
        <v>63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0">
        <v>41346</v>
      </c>
      <c r="O62" s="20"/>
    </row>
    <row r="63" spans="1:15" ht="12.75">
      <c r="A63" s="3"/>
      <c r="B63" s="15" t="s">
        <v>64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0">
        <v>14806</v>
      </c>
      <c r="O63" s="20"/>
    </row>
    <row r="64" spans="1:15" ht="12.75">
      <c r="A64" s="3"/>
      <c r="B64" s="15" t="s">
        <v>65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0">
        <v>1291085</v>
      </c>
      <c r="O64" s="20"/>
    </row>
    <row r="65" spans="1:15" ht="12.75">
      <c r="A65" s="3"/>
      <c r="B65" s="15" t="s">
        <v>66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0">
        <v>3275240</v>
      </c>
      <c r="O65" s="20"/>
    </row>
    <row r="66" spans="1:15" ht="12.75">
      <c r="A66" s="3"/>
      <c r="B66" s="15" t="s">
        <v>67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0">
        <v>3412400</v>
      </c>
      <c r="O66" s="20"/>
    </row>
    <row r="67" spans="1:15" ht="12.75">
      <c r="A67" s="3"/>
      <c r="B67" s="15" t="s">
        <v>16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20">
        <v>408000</v>
      </c>
      <c r="O67" s="20"/>
    </row>
    <row r="68" spans="1:15" ht="12.75">
      <c r="A68" s="3"/>
      <c r="B68" s="3"/>
      <c r="C68" s="3"/>
      <c r="D68" s="15" t="s">
        <v>60</v>
      </c>
      <c r="E68" s="15"/>
      <c r="F68" s="15"/>
      <c r="G68" s="15"/>
      <c r="H68" s="15"/>
      <c r="I68" s="15"/>
      <c r="J68" s="15"/>
      <c r="K68" s="15"/>
      <c r="L68" s="15"/>
      <c r="M68" s="15"/>
      <c r="N68" s="20">
        <f>SUM(N61:O67)</f>
        <v>9469177</v>
      </c>
      <c r="O68" s="20"/>
    </row>
    <row r="69" spans="1:15" ht="14.25">
      <c r="A69" s="19" t="s">
        <v>75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5">
      <c r="A70" s="12" t="s">
        <v>34</v>
      </c>
      <c r="B70" s="12"/>
      <c r="C70" s="12"/>
      <c r="D70" s="8">
        <f>304+SUM(F17:O17)*(0.4-0.34)</f>
        <v>3570.007735019144</v>
      </c>
      <c r="E70" s="22" t="s">
        <v>33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5">
      <c r="A71" s="1"/>
      <c r="B71" s="1"/>
      <c r="C71" s="1"/>
      <c r="D71" s="8"/>
      <c r="E71" s="13" t="s">
        <v>32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ht="12.75">
      <c r="A72" s="12" t="s">
        <v>35</v>
      </c>
      <c r="B72" s="12"/>
      <c r="C72" s="12"/>
      <c r="D72" s="8">
        <f>((3369.19/10)*((1-(1/1.0728)^10))/0.0728)/1.078^10</f>
        <v>1102.287155442455</v>
      </c>
      <c r="E72" s="12" t="s">
        <v>62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</row>
  </sheetData>
  <sheetProtection/>
  <mergeCells count="86">
    <mergeCell ref="N64:O64"/>
    <mergeCell ref="N61:O61"/>
    <mergeCell ref="A34:C34"/>
    <mergeCell ref="A35:C35"/>
    <mergeCell ref="A38:C38"/>
    <mergeCell ref="A41:C41"/>
    <mergeCell ref="A59:M59"/>
    <mergeCell ref="A39:C39"/>
    <mergeCell ref="A40:C40"/>
    <mergeCell ref="N62:O62"/>
    <mergeCell ref="A30:C30"/>
    <mergeCell ref="A27:C27"/>
    <mergeCell ref="A31:C31"/>
    <mergeCell ref="A58:O58"/>
    <mergeCell ref="A36:C36"/>
    <mergeCell ref="A33:C33"/>
    <mergeCell ref="A56:O56"/>
    <mergeCell ref="A37:C37"/>
    <mergeCell ref="N60:O60"/>
    <mergeCell ref="A23:C23"/>
    <mergeCell ref="A24:C24"/>
    <mergeCell ref="A29:C29"/>
    <mergeCell ref="A16:C16"/>
    <mergeCell ref="A19:C19"/>
    <mergeCell ref="A25:C25"/>
    <mergeCell ref="A28:C28"/>
    <mergeCell ref="A26:C26"/>
    <mergeCell ref="D2:E2"/>
    <mergeCell ref="F2:O2"/>
    <mergeCell ref="A11:C11"/>
    <mergeCell ref="A4:C4"/>
    <mergeCell ref="A5:C5"/>
    <mergeCell ref="A6:C6"/>
    <mergeCell ref="A7:C7"/>
    <mergeCell ref="A8:C8"/>
    <mergeCell ref="A10:C10"/>
    <mergeCell ref="A9:C9"/>
    <mergeCell ref="A70:C70"/>
    <mergeCell ref="A42:C42"/>
    <mergeCell ref="A43:O43"/>
    <mergeCell ref="A46:O46"/>
    <mergeCell ref="A48:O48"/>
    <mergeCell ref="B67:M67"/>
    <mergeCell ref="A57:O57"/>
    <mergeCell ref="N66:O66"/>
    <mergeCell ref="N68:O68"/>
    <mergeCell ref="N67:O67"/>
    <mergeCell ref="A72:C72"/>
    <mergeCell ref="A55:C55"/>
    <mergeCell ref="A44:O44"/>
    <mergeCell ref="A45:O45"/>
    <mergeCell ref="A50:C50"/>
    <mergeCell ref="A51:O51"/>
    <mergeCell ref="A49:O49"/>
    <mergeCell ref="E70:O70"/>
    <mergeCell ref="E72:O72"/>
    <mergeCell ref="B66:M66"/>
    <mergeCell ref="A69:O69"/>
    <mergeCell ref="B61:M61"/>
    <mergeCell ref="B62:M62"/>
    <mergeCell ref="J60:M60"/>
    <mergeCell ref="B63:M63"/>
    <mergeCell ref="B64:M64"/>
    <mergeCell ref="B65:M65"/>
    <mergeCell ref="N63:O63"/>
    <mergeCell ref="D68:M68"/>
    <mergeCell ref="N65:O65"/>
    <mergeCell ref="A12:C12"/>
    <mergeCell ref="A13:C13"/>
    <mergeCell ref="A22:C22"/>
    <mergeCell ref="A20:C20"/>
    <mergeCell ref="A21:C21"/>
    <mergeCell ref="A14:C14"/>
    <mergeCell ref="A17:C17"/>
    <mergeCell ref="A15:C15"/>
    <mergeCell ref="A18:C18"/>
    <mergeCell ref="B1:N1"/>
    <mergeCell ref="E71:O71"/>
    <mergeCell ref="A47:O47"/>
    <mergeCell ref="A53:O53"/>
    <mergeCell ref="A52:O52"/>
    <mergeCell ref="A54:O54"/>
    <mergeCell ref="B60:C60"/>
    <mergeCell ref="D60:F60"/>
    <mergeCell ref="G60:I60"/>
    <mergeCell ref="N59:O5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Don</cp:lastModifiedBy>
  <dcterms:created xsi:type="dcterms:W3CDTF">2010-09-04T20:11:14Z</dcterms:created>
  <dcterms:modified xsi:type="dcterms:W3CDTF">2012-04-12T20:22:32Z</dcterms:modified>
  <cp:category/>
  <cp:version/>
  <cp:contentType/>
  <cp:contentStatus/>
</cp:coreProperties>
</file>